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0785" activeTab="0"/>
  </bookViews>
  <sheets>
    <sheet name="Земли ЛФ" sheetId="1" r:id="rId1"/>
    <sheet name="РПП, РГП" sheetId="2" r:id="rId2"/>
    <sheet name="Охрана леса, Лесовосстан." sheetId="3" r:id="rId3"/>
    <sheet name="Подсочка, охота" sheetId="4" r:id="rId4"/>
    <sheet name="Экономика, соцзащита, ОТ" sheetId="5" r:id="rId5"/>
  </sheets>
  <definedNames/>
  <calcPr fullCalcOnLoad="1"/>
</workbook>
</file>

<file path=xl/sharedStrings.xml><?xml version="1.0" encoding="utf-8"?>
<sst xmlns="http://schemas.openxmlformats.org/spreadsheetml/2006/main" count="577" uniqueCount="357">
  <si>
    <t>%</t>
  </si>
  <si>
    <t>Земли лесного фонда, на которых ведется лесное хозяйство</t>
  </si>
  <si>
    <t>Год</t>
  </si>
  <si>
    <t>1.3 Доля покрытых лесом земель от общей площади лесного фонда *</t>
  </si>
  <si>
    <t>Общая площадь, га</t>
  </si>
  <si>
    <t>Покрытая лесом площадь, га</t>
  </si>
  <si>
    <t>1.4 Доля спелых лесов от общей площади покрытых лесом земель, в т.ч. хвойных, твердолиственных,</t>
  </si>
  <si>
    <t>мягколиственных *</t>
  </si>
  <si>
    <t>Площадь и доля спелых лесов</t>
  </si>
  <si>
    <t>всего</t>
  </si>
  <si>
    <t>хвойные</t>
  </si>
  <si>
    <t>твердолиственные</t>
  </si>
  <si>
    <t>мягколиственные</t>
  </si>
  <si>
    <t>га</t>
  </si>
  <si>
    <t>1.5 Общие и средние запасы на 1 га покрытых лесом земель по преобладающим породам и группам возраста *</t>
  </si>
  <si>
    <t>Общий запас, тыс.м3</t>
  </si>
  <si>
    <t>молодняки</t>
  </si>
  <si>
    <t>средневозрастные</t>
  </si>
  <si>
    <t>приспевающие</t>
  </si>
  <si>
    <t>спелые</t>
  </si>
  <si>
    <t>итого</t>
  </si>
  <si>
    <t>Молодняки</t>
  </si>
  <si>
    <t>Средневозрастные</t>
  </si>
  <si>
    <t>Приспевающие</t>
  </si>
  <si>
    <t>Спелые</t>
  </si>
  <si>
    <t>ИТОГО</t>
  </si>
  <si>
    <t>Изменения, тыс.м3</t>
  </si>
  <si>
    <t>сосна</t>
  </si>
  <si>
    <t>ель</t>
  </si>
  <si>
    <t>дуб</t>
  </si>
  <si>
    <t>береза</t>
  </si>
  <si>
    <t>ольха ч</t>
  </si>
  <si>
    <t>осина</t>
  </si>
  <si>
    <t>прочие</t>
  </si>
  <si>
    <t>Средний запас,м3/га</t>
  </si>
  <si>
    <t>Изменения, м3/га</t>
  </si>
  <si>
    <t>1.6 Текущее и среднее изменение запасов по преобладающим породам, группам лесов</t>
  </si>
  <si>
    <t>Сосна</t>
  </si>
  <si>
    <t>Ель</t>
  </si>
  <si>
    <t>Дуб</t>
  </si>
  <si>
    <t>Береза</t>
  </si>
  <si>
    <t>Ольха ч</t>
  </si>
  <si>
    <t>Осина</t>
  </si>
  <si>
    <t>Прочие</t>
  </si>
  <si>
    <t>Среднее значение</t>
  </si>
  <si>
    <t>Общий запас фитомассы, тыс.т.</t>
  </si>
  <si>
    <t>Порода</t>
  </si>
  <si>
    <t>Запас фитомассы, тыс.м3</t>
  </si>
  <si>
    <t>Ольха черная</t>
  </si>
  <si>
    <t>Итого</t>
  </si>
  <si>
    <t>1.8 Накопление углерода в лесных насаждениях и общий запас фитомассы по преобладающим породам и</t>
  </si>
  <si>
    <t>классам возраста</t>
  </si>
  <si>
    <t>Общий запас древостоев, тыс.м3</t>
  </si>
  <si>
    <t>т/га</t>
  </si>
  <si>
    <t>т/м3</t>
  </si>
  <si>
    <t>Запас депонируемого углерода, тыс.т.</t>
  </si>
  <si>
    <t>1.11 Лесистость территории административного района *</t>
  </si>
  <si>
    <t>Лесистость по районам, %</t>
  </si>
  <si>
    <t>_________________ район</t>
  </si>
  <si>
    <t>Всего погибло лесов</t>
  </si>
  <si>
    <t>Причины, га</t>
  </si>
  <si>
    <t>пожары</t>
  </si>
  <si>
    <t>2.2 Площадь лесов, пострадавших от ветровалов и других стихийных факторов *</t>
  </si>
  <si>
    <t>2.3 Площадь лесных культур и молодняков, поврежденных охотничьими и другими видами животных</t>
  </si>
  <si>
    <t>Площадь лесных культур и молодняков, поврежденных охотничьими и другими видами животных, га</t>
  </si>
  <si>
    <t>3.1 Выделение земель лесного фонда, используемых для водоохранных целей *</t>
  </si>
  <si>
    <t>3.2 Выделение земель лесного фонда, используемых в защитных целях *</t>
  </si>
  <si>
    <t>3.3 Выделение земель лесного фонда, используемых в санитарно-гигиенических и оздоровительных целях</t>
  </si>
  <si>
    <t>3.4 Выделение земель лесного фонда, используемых в виде зеленых зон</t>
  </si>
  <si>
    <t>Водоохранные леса</t>
  </si>
  <si>
    <t>Защитные леса</t>
  </si>
  <si>
    <t>Леса, используемые в виде зеленых зон</t>
  </si>
  <si>
    <t>Леса, используемые в сан.-гигиенич. и оздоровительных целях</t>
  </si>
  <si>
    <t>4.1 Доля покрытых лесом земель естественного происхождения по основным лесообразующим породам *</t>
  </si>
  <si>
    <t>Площадь лесов естественного происхождения, га</t>
  </si>
  <si>
    <t>4.3 Доля площадей, занимаемых хвойными, твердолиственными, мягколиственными породами</t>
  </si>
  <si>
    <t>Покрытая лесом площадь</t>
  </si>
  <si>
    <t>Хвойные</t>
  </si>
  <si>
    <t>Твердолиственные</t>
  </si>
  <si>
    <t>Мягколиственные</t>
  </si>
  <si>
    <t>4.4 Распределения покрытых лесом земель по классам возраста (возрастная структура)</t>
  </si>
  <si>
    <t>Спелые и перестойные</t>
  </si>
  <si>
    <t>1 кл.</t>
  </si>
  <si>
    <t>2 кл.</t>
  </si>
  <si>
    <t>4.5 Особо охраняемые природные территории, особо защитные участки леса, ключевые биотопы и другие</t>
  </si>
  <si>
    <t>участки лесного фонда, в отношении которых установлены запреты на те или иные виды лесопользования</t>
  </si>
  <si>
    <t>Площадь избыточно увлажненных земель, га</t>
  </si>
  <si>
    <t>Доля избыточно увлажненных земель, %</t>
  </si>
  <si>
    <t>5.1 Использование лесов, в целях рекреации, в том числе зеленых зон вокруг населенных пунктов</t>
  </si>
  <si>
    <t>Площадь лесов рекреационного назначения, га</t>
  </si>
  <si>
    <t>Основные древесные породы</t>
  </si>
  <si>
    <t>Средний запас, м3/га</t>
  </si>
  <si>
    <t>запас, тыс.м3</t>
  </si>
  <si>
    <t>коэфф.</t>
  </si>
  <si>
    <t>запас фитомассы, тыс.т.</t>
  </si>
  <si>
    <t>Расчет запаса фитомассы в разрезе пород</t>
  </si>
  <si>
    <t>Итого:</t>
  </si>
  <si>
    <t>1.17 Учет лесных пожаров и лесонарушений *</t>
  </si>
  <si>
    <t>Количество случаев лесных пожаров, шт.</t>
  </si>
  <si>
    <t>Площадь одного пожара, га</t>
  </si>
  <si>
    <t>Объем незаконных рубок, м3</t>
  </si>
  <si>
    <t>2.8 Профилактические мероприятия по охране леса</t>
  </si>
  <si>
    <t>Годы</t>
  </si>
  <si>
    <t>Мероприятие</t>
  </si>
  <si>
    <t>Устройство минполос, км</t>
  </si>
  <si>
    <t>Устройство противопожарных разрывов, км</t>
  </si>
  <si>
    <t>Расчистка противопожарных разрывов, м³</t>
  </si>
  <si>
    <t>Уход за минполосами, км</t>
  </si>
  <si>
    <t xml:space="preserve">Выступление в СМИ, раз </t>
  </si>
  <si>
    <t>Проведено лекций, шт.</t>
  </si>
  <si>
    <t>Разослано листовок, шт.</t>
  </si>
  <si>
    <t>Установлено аншлагов, шт.</t>
  </si>
  <si>
    <t>Установлено шлагбаумов, шт.</t>
  </si>
  <si>
    <t>Оборудовано в лесу:</t>
  </si>
  <si>
    <t>- мест отдыха, шт.</t>
  </si>
  <si>
    <t>- стоянок для машин, шт.</t>
  </si>
  <si>
    <t>- кострищ, шт.</t>
  </si>
  <si>
    <t>2.17 Численность и техническая оснащенность лесопожарных служб</t>
  </si>
  <si>
    <t>Наименование</t>
  </si>
  <si>
    <t>ПНВ</t>
  </si>
  <si>
    <t>ПХС 1 типа</t>
  </si>
  <si>
    <t>ПХС 2 типа</t>
  </si>
  <si>
    <t>ППИ</t>
  </si>
  <si>
    <t>план</t>
  </si>
  <si>
    <t>факт</t>
  </si>
  <si>
    <t>Лесовосстановление и лесоразведение</t>
  </si>
  <si>
    <t>1.19 Проектирование лесных культур</t>
  </si>
  <si>
    <t>1.20 Выбор способа лесовосстановления</t>
  </si>
  <si>
    <t>1.21 Способ лесовосстановления</t>
  </si>
  <si>
    <t>в том числе, га</t>
  </si>
  <si>
    <t>лесные культуры</t>
  </si>
  <si>
    <t>естественное заращивание</t>
  </si>
  <si>
    <t>1.22 Сроки лесовосстановления *</t>
  </si>
  <si>
    <t>Площадь вырубок, га</t>
  </si>
  <si>
    <t>Лесокультурный фонд вырубок, га</t>
  </si>
  <si>
    <t>Создано лесных культур</t>
  </si>
  <si>
    <t>год</t>
  </si>
  <si>
    <t>площадь, га</t>
  </si>
  <si>
    <t>1.23 Выбор главной породы при искусственном лесовосстановлении и лесоразведении</t>
  </si>
  <si>
    <t>Всего</t>
  </si>
  <si>
    <t>Дуб чер.</t>
  </si>
  <si>
    <t>Ясень</t>
  </si>
  <si>
    <t>Лц</t>
  </si>
  <si>
    <t>Ольха ч.</t>
  </si>
  <si>
    <t>Клен</t>
  </si>
  <si>
    <t>Чистые лесные культуры</t>
  </si>
  <si>
    <t>Смешанные лесные культуры</t>
  </si>
  <si>
    <t>1.26 Создание лесных насаждений на землях, переданных в состав лесного фонда из с/х пользования</t>
  </si>
  <si>
    <t>Площадь лесных культур на землях, вышедших из сельхозпользования, га</t>
  </si>
  <si>
    <t>Всего лесо-восстановительных мероприятий, га</t>
  </si>
  <si>
    <t>Год вы-рубки</t>
  </si>
  <si>
    <t>Рубки ухода за лесом и другие рубки промежуточного пользования</t>
  </si>
  <si>
    <t>1.28 Объемы и интенсивность рубок ухода *</t>
  </si>
  <si>
    <t xml:space="preserve">Технология заготовки древесины в ходе главного пользования </t>
  </si>
  <si>
    <t>1.31 Общий объем рубок леса *</t>
  </si>
  <si>
    <t>тыс.м3</t>
  </si>
  <si>
    <t>в т.ч. с 1 га покрытой лесом площади</t>
  </si>
  <si>
    <t>Процент от прирос-та, %</t>
  </si>
  <si>
    <t>1.32 Общий объем главного пользования лесом *</t>
  </si>
  <si>
    <t>Расчетная лесосека, тыс.м3</t>
  </si>
  <si>
    <t>расчетная лесосека, тыс.м3</t>
  </si>
  <si>
    <t>Факт. объем лесо-заготовок, тыс.м3</t>
  </si>
  <si>
    <t>факт. объем лесо-заготовок, тыс.м3</t>
  </si>
  <si>
    <t>1.33 Площади и запасы спелого леса *</t>
  </si>
  <si>
    <r>
      <t>запас, тыс. м</t>
    </r>
    <r>
      <rPr>
        <vertAlign val="superscript"/>
        <sz val="9"/>
        <rFont val="Arial"/>
        <family val="2"/>
      </rPr>
      <t>3</t>
    </r>
  </si>
  <si>
    <t xml:space="preserve">запас на 1 га </t>
  </si>
  <si>
    <t>1.35 Назначение рубок главного пользования с сохранением подроста, несплошных рубок</t>
  </si>
  <si>
    <t>факт.</t>
  </si>
  <si>
    <t>Намечено в подсочку лесоустройством, га</t>
  </si>
  <si>
    <t>Находится в подсочке</t>
  </si>
  <si>
    <t>% от намеченного лесоустройством</t>
  </si>
  <si>
    <t>Пользование участками лесного фонда для нужд охотничьего хозяйства</t>
  </si>
  <si>
    <t>1.45 Численность диких животных</t>
  </si>
  <si>
    <t>Вид</t>
  </si>
  <si>
    <t>Численность, шт.</t>
  </si>
  <si>
    <t>Лось</t>
  </si>
  <si>
    <t>Косуля</t>
  </si>
  <si>
    <t>Оптимальная численность, шт.</t>
  </si>
  <si>
    <t>Экономическая эффективность лесного комплекса</t>
  </si>
  <si>
    <r>
      <t>Объем заготовки, тыс.м</t>
    </r>
    <r>
      <rPr>
        <vertAlign val="superscript"/>
        <sz val="9"/>
        <rFont val="Arial"/>
        <family val="2"/>
      </rPr>
      <t>3</t>
    </r>
  </si>
  <si>
    <t xml:space="preserve"> Всего</t>
  </si>
  <si>
    <t>В том числе</t>
  </si>
  <si>
    <t>тыс. дол.</t>
  </si>
  <si>
    <r>
      <t>м</t>
    </r>
    <r>
      <rPr>
        <vertAlign val="superscript"/>
        <sz val="9"/>
        <rFont val="Arial"/>
        <family val="2"/>
      </rPr>
      <t>3</t>
    </r>
  </si>
  <si>
    <t>Социальная защита работников лесного хозяйства</t>
  </si>
  <si>
    <t>из них имеет образование</t>
  </si>
  <si>
    <t>высшее</t>
  </si>
  <si>
    <t>среднее специальное</t>
  </si>
  <si>
    <t>среднее</t>
  </si>
  <si>
    <t>чел.</t>
  </si>
  <si>
    <t>Всего работни-ков</t>
  </si>
  <si>
    <t>Повышение квалификации и переподготовка кадров, чел.</t>
  </si>
  <si>
    <t>Численность лесной охраны</t>
  </si>
  <si>
    <t>Укомплектованность, %</t>
  </si>
  <si>
    <t>норм.</t>
  </si>
  <si>
    <t>Охрана труда и техника безопасности</t>
  </si>
  <si>
    <t>Охрана леса</t>
  </si>
  <si>
    <t>Заполнять колонки, выделенные цветом</t>
  </si>
  <si>
    <t>Общий запас фи-томассы, тыс.т.</t>
  </si>
  <si>
    <t>доля от покрытой лесом площади, %</t>
  </si>
  <si>
    <t>избыт. увлажне-ние</t>
  </si>
  <si>
    <t>процент, %</t>
  </si>
  <si>
    <t>4.8 Суммарная площадь избыточно увлажненных лесных земель, болот (тип лесорастительных условий А4,</t>
  </si>
  <si>
    <t>А5, В4, В5, С4, С5, D4, D5) и земель под водой</t>
  </si>
  <si>
    <t>Средн. %</t>
  </si>
  <si>
    <t>2.18 Лесовосстановление на вырубках хвойных насаждений, пораженных корневыми гнилями (очагах</t>
  </si>
  <si>
    <t>корневой губки)</t>
  </si>
  <si>
    <t>4.20 Проектирование лесных культур на особо охраняемых природных территориях *</t>
  </si>
  <si>
    <t>Площадь лесных культур в очагах корневой губки, га</t>
  </si>
  <si>
    <t>Площадь лесных культур на ООПТ, га</t>
  </si>
  <si>
    <t>Заготовка живицы, второстепенных лесных ресурсов и осуществление побочного</t>
  </si>
  <si>
    <t>пользования лесом</t>
  </si>
  <si>
    <t>1.40 Назначение насаждений в подсочку, порядок их отвода, состояние сырьевой базы, соблюдение</t>
  </si>
  <si>
    <t xml:space="preserve">технологий подсочки, планирование работ, оформление в натуре и освидетельствование </t>
  </si>
  <si>
    <t>передаваемых в подсочку насаждений, подсочка приспевающих насаждений *</t>
  </si>
  <si>
    <t>1.46 Соблюдение правил и сроков охоты</t>
  </si>
  <si>
    <t>Показатели</t>
  </si>
  <si>
    <t>Проведено рейдов</t>
  </si>
  <si>
    <t>Вскрыто нарушений</t>
  </si>
  <si>
    <t xml:space="preserve">2.1 Общая площадь лесов, усыхающих или погибших под воздействием неблаг. факторов (пожаров, насекомых и </t>
  </si>
  <si>
    <t>болезней, промышл. выбросов и прочих факторов), и их доля от общей площади покрытых лесом земель *</t>
  </si>
  <si>
    <t>повреждение дикими животными</t>
  </si>
  <si>
    <t>Покрытые лесом земли, га</t>
  </si>
  <si>
    <t>Год заполнения</t>
  </si>
  <si>
    <t>Название лесхоза</t>
  </si>
  <si>
    <t>(по сост. на 1 января след. года)</t>
  </si>
  <si>
    <t>Общая площадь лесного фонда, га</t>
  </si>
  <si>
    <t>ветровалы и другие стихийные факторы</t>
  </si>
  <si>
    <t>Площадь ООПТ+ОЗУ, га</t>
  </si>
  <si>
    <t>Доля ООПТ+ОЗУ, %</t>
  </si>
  <si>
    <t>4.7 Площадь земель лесного фонда, предназначенных для сохранения или поддержания генетического</t>
  </si>
  <si>
    <t>разнообразия (генетические резерваты, плюсовые насаждения, постоянные лесосеменные участки,</t>
  </si>
  <si>
    <t>плюсовые деревья, маточные плантации) и их состояние</t>
  </si>
  <si>
    <t>6.3 Зонирование загрязненных территорий лесного фонда*</t>
  </si>
  <si>
    <t>Площадь загрязненных радионуклидами земель, га</t>
  </si>
  <si>
    <t>Доля загрязненных земель от общей площади, %</t>
  </si>
  <si>
    <t>II</t>
  </si>
  <si>
    <t>III</t>
  </si>
  <si>
    <t>IV</t>
  </si>
  <si>
    <t>Iа</t>
  </si>
  <si>
    <t>Iб</t>
  </si>
  <si>
    <t>Распределение загрязненных территорий по зонам радиоактивного загрязнения, га</t>
  </si>
  <si>
    <t>объем, тыс.м3</t>
  </si>
  <si>
    <t>План</t>
  </si>
  <si>
    <t>Факт</t>
  </si>
  <si>
    <t>Выполнение плана, %</t>
  </si>
  <si>
    <t>ОСВ</t>
  </si>
  <si>
    <t>ПРЧ</t>
  </si>
  <si>
    <t>ПРХ</t>
  </si>
  <si>
    <t>ПРЖ</t>
  </si>
  <si>
    <t>ВСР</t>
  </si>
  <si>
    <t>РО и переформ.</t>
  </si>
  <si>
    <t>РР</t>
  </si>
  <si>
    <t>ССР</t>
  </si>
  <si>
    <t>Рубка</t>
  </si>
  <si>
    <t>Всего РУ</t>
  </si>
  <si>
    <t>Всего РПП</t>
  </si>
  <si>
    <t>факт. по выпис. билетам</t>
  </si>
  <si>
    <t>объем по ликвиду</t>
  </si>
  <si>
    <t>план по лесоустройству</t>
  </si>
  <si>
    <t>РГП с сохранением подроста, га</t>
  </si>
  <si>
    <t>Несплошные РГП, га</t>
  </si>
  <si>
    <t>в т.ч. на одного работающего</t>
  </si>
  <si>
    <t>1.41 Объемы заготовки второстепенных лесных ресурсов и побочного пользования</t>
  </si>
  <si>
    <t>Заготовка древесных соков</t>
  </si>
  <si>
    <t>Заготовка дикораст. плодов, орехов, ягод, грибов</t>
  </si>
  <si>
    <t>Сенокошение</t>
  </si>
  <si>
    <t>Пастьба скота</t>
  </si>
  <si>
    <t>Размещение ульев и пасек</t>
  </si>
  <si>
    <t>Заготовка дикораст. раст., использ. в кач. лекарств., технич. и др. сырья</t>
  </si>
  <si>
    <t>Заготовка веток деревьев и бересты</t>
  </si>
  <si>
    <t>Заготовка деревьев новогодних</t>
  </si>
  <si>
    <t>Ед.изм.</t>
  </si>
  <si>
    <t>пожарные автоцистерны</t>
  </si>
  <si>
    <t>прицепные емкости</t>
  </si>
  <si>
    <t>мотопомпы</t>
  </si>
  <si>
    <t>ранцевые емкости</t>
  </si>
  <si>
    <t>на дату заполнения</t>
  </si>
  <si>
    <t>5.25 Заготовка и реализация деловой древесины *</t>
  </si>
  <si>
    <t>5.29 Экспорт лесной продукции</t>
  </si>
  <si>
    <t>5.31 Оплата труда работников</t>
  </si>
  <si>
    <t>5.33 Образовательный уровень работников</t>
  </si>
  <si>
    <t>5.34 Повышение квалификации и переподготовка кадров всех звеньев *</t>
  </si>
  <si>
    <t>5.35 Расходы на подготовку, переподготовку кадров и повышение квалификации</t>
  </si>
  <si>
    <t>5.38 Укомплектованность кадрами лесной охраны</t>
  </si>
  <si>
    <t>5.39 Расходы на охрану труда в 5-летней динамике</t>
  </si>
  <si>
    <t>5.40 Расходы на безопасное выполнение работ в зонах радиационного загрязнения в 5-летней динамике*</t>
  </si>
  <si>
    <t>5.51 Затраты по обеспечению работников средствами индивидуальной защиты</t>
  </si>
  <si>
    <t>в круглом виде</t>
  </si>
  <si>
    <t>продукция д/о</t>
  </si>
  <si>
    <t>содействие ест. возобн.</t>
  </si>
  <si>
    <t>Среднее изменение запаса, м3/га</t>
  </si>
  <si>
    <t>Объем лесозаготовок по всем видам пользования</t>
  </si>
  <si>
    <t>Ежег. прирост, м3/га</t>
  </si>
  <si>
    <t>т</t>
  </si>
  <si>
    <t>шт</t>
  </si>
  <si>
    <t>Дзержинский район</t>
  </si>
  <si>
    <t>олень</t>
  </si>
  <si>
    <t>кабан</t>
  </si>
  <si>
    <t>Узденский район</t>
  </si>
  <si>
    <t xml:space="preserve">2.12  Средний класс пожарной опасности по лесхозу (согласно проекта лесоустройства)  </t>
  </si>
  <si>
    <t>в том числе:</t>
  </si>
  <si>
    <t>Вид пользования,
 в который переданы земли</t>
  </si>
  <si>
    <t>Решение о передаче 
земель в другой вид пользования</t>
  </si>
  <si>
    <t>лесных 
земель, га</t>
  </si>
  <si>
    <t>не лесных 
земель, га</t>
  </si>
  <si>
    <t>Принято,
 га</t>
  </si>
  <si>
    <t>Передано, 
га</t>
  </si>
  <si>
    <t>1.17. Перевод земель лесного фонда в другие виды землепользования</t>
  </si>
  <si>
    <t>% от 
хвойных</t>
  </si>
  <si>
    <t>% от твердо
лиственных</t>
  </si>
  <si>
    <t>% от мягко
лиственных</t>
  </si>
  <si>
    <t>1.7 Срелняя протяженность лесных дорог на единицу площади лесного фонда, км/ 100 га</t>
  </si>
  <si>
    <t>% от общей покрытой лесом</t>
  </si>
  <si>
    <r>
      <t>Объем переработки,    тыс. м</t>
    </r>
    <r>
      <rPr>
        <vertAlign val="superscript"/>
        <sz val="9"/>
        <rFont val="Arial"/>
        <family val="2"/>
      </rPr>
      <t>3</t>
    </r>
  </si>
  <si>
    <t>Объем реализации, тыс. м3</t>
  </si>
  <si>
    <t>остаток 
деловой др-ны</t>
  </si>
  <si>
    <t>% РУ от РПП</t>
  </si>
  <si>
    <t>Х</t>
  </si>
  <si>
    <t>Площадь лесов</t>
  </si>
  <si>
    <t>Вышло из подсочки и не вырублено на конец года, га</t>
  </si>
  <si>
    <t xml:space="preserve">Применяемые при подсочке стимуляторы выхода живицы: </t>
  </si>
  <si>
    <t xml:space="preserve">4.14 Перечень применяемых средств защиты растений, в т.ч. гербицидов </t>
  </si>
  <si>
    <t>Израсходаванное количектво, кг / литры</t>
  </si>
  <si>
    <t>Наименование 
препарата</t>
  </si>
  <si>
    <t>Норма 
расхода по факту</t>
  </si>
  <si>
    <t>Норма 
расхода по реестру</t>
  </si>
  <si>
    <t>Охотничьи хозяйства на территории лесного фонда</t>
  </si>
  <si>
    <t>Наименование ЛОХ</t>
  </si>
  <si>
    <t>Принадлежность 
хозяйства</t>
  </si>
  <si>
    <t>Площадь 
хозяйства, тыс га</t>
  </si>
  <si>
    <t>лесные 
угодья</t>
  </si>
  <si>
    <t>полевые 
угодья</t>
  </si>
  <si>
    <t>водно-болотные 
угодья</t>
  </si>
  <si>
    <t>в том числе, тыс га</t>
  </si>
  <si>
    <t>4.7 Наличие объектов для поддержания генетического разнообразия</t>
  </si>
  <si>
    <t>ПЛСУ, га</t>
  </si>
  <si>
    <t>Генетические 
резерваты, га</t>
  </si>
  <si>
    <t>Плюсовые 
насаждения, га</t>
  </si>
  <si>
    <t>Плюсовые 
деревья, шт</t>
  </si>
  <si>
    <t>Маточные 
плантации, га</t>
  </si>
  <si>
    <t xml:space="preserve"> ПЛСП 
I порядка, га</t>
  </si>
  <si>
    <t>ПЛСП 
II порядка, га</t>
  </si>
  <si>
    <r>
      <t xml:space="preserve">Заполненные данные отправить на электронный адрес </t>
    </r>
    <r>
      <rPr>
        <sz val="9"/>
        <color indexed="10"/>
        <rFont val="Arial"/>
        <family val="2"/>
      </rPr>
      <t>standart@belgiproles.by</t>
    </r>
  </si>
  <si>
    <t>2,5 км    /</t>
  </si>
  <si>
    <t>100 га</t>
  </si>
  <si>
    <r>
      <t>Наличие проекта ведения лесного хозяйства на 20 _</t>
    </r>
    <r>
      <rPr>
        <b/>
        <u val="single"/>
        <sz val="9"/>
        <rFont val="Arial Cyr"/>
        <family val="0"/>
      </rPr>
      <t>10</t>
    </r>
    <r>
      <rPr>
        <b/>
        <sz val="9"/>
        <rFont val="Arial Cyr"/>
        <family val="0"/>
      </rPr>
      <t>_ - 20 _</t>
    </r>
    <r>
      <rPr>
        <b/>
        <u val="single"/>
        <sz val="9"/>
        <rFont val="Arial Cyr"/>
        <family val="0"/>
      </rPr>
      <t>19</t>
    </r>
    <r>
      <rPr>
        <b/>
        <sz val="9"/>
        <rFont val="Arial Cyr"/>
        <family val="0"/>
      </rPr>
      <t>_ годы</t>
    </r>
  </si>
  <si>
    <r>
      <t>Наличие проекта ведения охотничьего хозяйства на  20_</t>
    </r>
    <r>
      <rPr>
        <b/>
        <u val="single"/>
        <sz val="9"/>
        <rFont val="Arial Cyr"/>
        <family val="0"/>
      </rPr>
      <t>11</t>
    </r>
    <r>
      <rPr>
        <sz val="9"/>
        <rFont val="Arial Cyr"/>
        <family val="0"/>
      </rPr>
      <t>_  - 20_</t>
    </r>
    <r>
      <rPr>
        <b/>
        <u val="single"/>
        <sz val="9"/>
        <rFont val="Arial Cyr"/>
        <family val="0"/>
      </rPr>
      <t>20</t>
    </r>
    <r>
      <rPr>
        <sz val="9"/>
        <rFont val="Arial Cyr"/>
        <family val="0"/>
      </rPr>
      <t>_     годы</t>
    </r>
  </si>
  <si>
    <t>Средняя заработная плата работников, руб.</t>
  </si>
  <si>
    <t>Расходы на охрану труда,  руб.</t>
  </si>
  <si>
    <t>Расходы на безопасное выполнение работ в зонах радиационного загрязнения, руб.</t>
  </si>
  <si>
    <t>Затраты на обеспечение работников СИЗ,  руб.</t>
  </si>
  <si>
    <t>Расходы на подготовку, переподготовку кадров и повышение квалификации,  руб.</t>
  </si>
  <si>
    <t>болезни
и вредители
леса</t>
  </si>
  <si>
    <t xml:space="preserve">Сведения о приемке - передаче земель за </t>
  </si>
  <si>
    <t>-</t>
  </si>
  <si>
    <t>гг по ___________ лесхозу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</si>
</sst>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8.5"/>
      <name val="Arial Cyr"/>
      <family val="0"/>
    </font>
    <font>
      <vertAlign val="superscript"/>
      <sz val="9"/>
      <name val="Arial"/>
      <family val="2"/>
    </font>
    <font>
      <b/>
      <u val="single"/>
      <sz val="9"/>
      <name val="Arial Cyr"/>
      <family val="0"/>
    </font>
    <font>
      <sz val="8.5"/>
      <name val="Arial"/>
      <family val="2"/>
    </font>
    <font>
      <b/>
      <u val="single"/>
      <sz val="10"/>
      <name val="Arial"/>
      <family val="2"/>
    </font>
    <font>
      <i/>
      <sz val="9"/>
      <name val="Arial Cyr"/>
      <family val="0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u val="single"/>
      <sz val="10"/>
      <color indexed="10"/>
      <name val="Arial Cyr"/>
      <family val="0"/>
    </font>
    <font>
      <i/>
      <sz val="9"/>
      <color indexed="10"/>
      <name val="Arial Cyr"/>
      <family val="0"/>
    </font>
    <font>
      <sz val="8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0" fontId="3" fillId="2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80" fontId="18" fillId="0" borderId="10" xfId="0" applyNumberFormat="1" applyFont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0" fontId="3" fillId="9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80" fontId="3" fillId="9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18" fillId="0" borderId="10" xfId="0" applyFont="1" applyBorder="1" applyAlignment="1">
      <alignment horizontal="right"/>
    </xf>
    <xf numFmtId="1" fontId="3" fillId="9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1" fontId="3" fillId="9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5" fillId="0" borderId="0" xfId="0" applyFont="1" applyAlignment="1">
      <alignment horizontal="justify"/>
    </xf>
    <xf numFmtId="0" fontId="0" fillId="9" borderId="10" xfId="0" applyFill="1" applyBorder="1" applyAlignment="1">
      <alignment/>
    </xf>
    <xf numFmtId="0" fontId="3" fillId="9" borderId="10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180" fontId="5" fillId="9" borderId="10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180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wrapText="1"/>
    </xf>
    <xf numFmtId="0" fontId="6" fillId="25" borderId="10" xfId="0" applyFont="1" applyFill="1" applyBorder="1" applyAlignment="1">
      <alignment horizontal="center" vertical="center" wrapText="1"/>
    </xf>
    <xf numFmtId="180" fontId="6" fillId="25" borderId="10" xfId="0" applyNumberFormat="1" applyFont="1" applyFill="1" applyBorder="1" applyAlignment="1">
      <alignment horizontal="center" vertical="center" wrapText="1"/>
    </xf>
    <xf numFmtId="180" fontId="6" fillId="25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3" fillId="19" borderId="0" xfId="0" applyFont="1" applyFill="1" applyAlignment="1">
      <alignment/>
    </xf>
    <xf numFmtId="0" fontId="0" fillId="19" borderId="10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vertical="top" wrapText="1"/>
    </xf>
    <xf numFmtId="1" fontId="5" fillId="19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15" borderId="10" xfId="0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6" fillId="15" borderId="0" xfId="0" applyFont="1" applyFill="1" applyAlignment="1">
      <alignment horizontal="center"/>
    </xf>
    <xf numFmtId="0" fontId="3" fillId="15" borderId="0" xfId="0" applyFont="1" applyFill="1" applyBorder="1" applyAlignment="1">
      <alignment horizontal="left" vertical="center"/>
    </xf>
    <xf numFmtId="0" fontId="3" fillId="1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1" fontId="3" fillId="9" borderId="11" xfId="0" applyNumberFormat="1" applyFont="1" applyFill="1" applyBorder="1" applyAlignment="1">
      <alignment horizontal="center" vertical="center"/>
    </xf>
    <xf numFmtId="1" fontId="0" fillId="9" borderId="12" xfId="0" applyNumberForma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0" fontId="3" fillId="24" borderId="11" xfId="0" applyNumberFormat="1" applyFont="1" applyFill="1" applyBorder="1" applyAlignment="1">
      <alignment horizontal="center" vertical="center"/>
    </xf>
    <xf numFmtId="180" fontId="3" fillId="24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180" fontId="3" fillId="9" borderId="10" xfId="0" applyNumberFormat="1" applyFont="1" applyFill="1" applyBorder="1" applyAlignment="1">
      <alignment horizontal="center" vertical="center" wrapText="1"/>
    </xf>
    <xf numFmtId="180" fontId="3" fillId="9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3" fillId="9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6" fillId="25" borderId="18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9" borderId="14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3" fillId="9" borderId="11" xfId="0" applyFont="1" applyFill="1" applyBorder="1" applyAlignment="1">
      <alignment/>
    </xf>
    <xf numFmtId="0" fontId="3" fillId="9" borderId="14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9" borderId="15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1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9" borderId="1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25" borderId="0" xfId="0" applyFont="1" applyFill="1" applyAlignment="1">
      <alignment horizontal="left"/>
    </xf>
    <xf numFmtId="1" fontId="3" fillId="0" borderId="12" xfId="0" applyNumberFormat="1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9" fontId="3" fillId="0" borderId="11" xfId="0" applyNumberFormat="1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0" fontId="3" fillId="9" borderId="11" xfId="0" applyNumberFormat="1" applyFont="1" applyFill="1" applyBorder="1" applyAlignment="1">
      <alignment horizontal="center" vertical="center"/>
    </xf>
    <xf numFmtId="180" fontId="3" fillId="9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9" borderId="11" xfId="0" applyFill="1" applyBorder="1" applyAlignment="1">
      <alignment/>
    </xf>
    <xf numFmtId="189" fontId="3" fillId="0" borderId="10" xfId="0" applyNumberFormat="1" applyFont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/>
    </xf>
    <xf numFmtId="180" fontId="3" fillId="9" borderId="11" xfId="0" applyNumberFormat="1" applyFont="1" applyFill="1" applyBorder="1" applyAlignment="1">
      <alignment horizontal="center"/>
    </xf>
    <xf numFmtId="180" fontId="3" fillId="9" borderId="12" xfId="0" applyNumberFormat="1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9"/>
  <sheetViews>
    <sheetView tabSelected="1" zoomScale="145" zoomScaleNormal="145" zoomScalePageLayoutView="0" workbookViewId="0" topLeftCell="A1">
      <pane ySplit="7020" topLeftCell="BM1" activePane="bottomLeft" state="split"/>
      <selection pane="topLeft" activeCell="C5" sqref="C5:F5"/>
      <selection pane="bottomLeft" activeCell="C137" sqref="C137"/>
    </sheetView>
  </sheetViews>
  <sheetFormatPr defaultColWidth="9.00390625" defaultRowHeight="12.75"/>
  <cols>
    <col min="1" max="1" width="11.75390625" style="4" customWidth="1"/>
    <col min="2" max="3" width="9.125" style="4" customWidth="1"/>
    <col min="4" max="4" width="9.375" style="4" bestFit="1" customWidth="1"/>
    <col min="5" max="5" width="10.25390625" style="4" customWidth="1"/>
    <col min="6" max="6" width="9.125" style="4" customWidth="1"/>
    <col min="7" max="7" width="9.75390625" style="4" customWidth="1"/>
    <col min="8" max="8" width="13.125" style="4" customWidth="1"/>
    <col min="9" max="9" width="10.875" style="4" customWidth="1"/>
    <col min="10" max="10" width="11.875" style="4" customWidth="1"/>
    <col min="11" max="11" width="7.00390625" style="4" customWidth="1"/>
    <col min="12" max="12" width="7.75390625" style="4" customWidth="1"/>
    <col min="13" max="13" width="8.875" style="4" customWidth="1"/>
    <col min="14" max="14" width="8.625" style="4" customWidth="1"/>
    <col min="15" max="15" width="8.00390625" style="4" customWidth="1"/>
    <col min="16" max="16" width="8.125" style="4" customWidth="1"/>
    <col min="17" max="17" width="8.375" style="4" customWidth="1"/>
    <col min="18" max="18" width="10.125" style="4" customWidth="1"/>
    <col min="19" max="19" width="7.125" style="4" customWidth="1"/>
    <col min="20" max="20" width="6.375" style="4" customWidth="1"/>
    <col min="21" max="21" width="7.375" style="4" customWidth="1"/>
    <col min="22" max="22" width="7.125" style="4" customWidth="1"/>
    <col min="23" max="23" width="6.625" style="4" customWidth="1"/>
    <col min="24" max="24" width="7.875" style="4" customWidth="1"/>
    <col min="25" max="25" width="7.625" style="4" customWidth="1"/>
    <col min="26" max="26" width="5.875" style="4" customWidth="1"/>
    <col min="27" max="27" width="7.625" style="4" customWidth="1"/>
    <col min="28" max="16384" width="9.125" style="4" customWidth="1"/>
  </cols>
  <sheetData>
    <row r="2" spans="1:16" ht="12.75">
      <c r="A2" s="3"/>
      <c r="B2" s="51" t="s">
        <v>197</v>
      </c>
      <c r="K2" s="25"/>
      <c r="L2" s="25"/>
      <c r="M2" s="25"/>
      <c r="N2" s="25"/>
      <c r="O2" s="25"/>
      <c r="P2" s="25"/>
    </row>
    <row r="3" spans="1:16" ht="12.75">
      <c r="A3" s="3" t="s">
        <v>343</v>
      </c>
      <c r="B3" s="51"/>
      <c r="K3" s="25"/>
      <c r="L3" s="25"/>
      <c r="M3" s="25"/>
      <c r="N3" s="25"/>
      <c r="O3" s="25"/>
      <c r="P3" s="25"/>
    </row>
    <row r="5" spans="1:6" ht="12.75">
      <c r="A5" s="50" t="s">
        <v>224</v>
      </c>
      <c r="C5" s="118"/>
      <c r="D5" s="116"/>
      <c r="E5" s="116"/>
      <c r="F5" s="116"/>
    </row>
    <row r="6" spans="1:3" ht="12">
      <c r="A6" s="50" t="s">
        <v>223</v>
      </c>
      <c r="C6" s="33">
        <v>2018</v>
      </c>
    </row>
    <row r="9" ht="12">
      <c r="A9" s="2" t="s">
        <v>1</v>
      </c>
    </row>
    <row r="11" ht="12">
      <c r="A11" s="61" t="s">
        <v>3</v>
      </c>
    </row>
    <row r="12" spans="1:7" ht="25.5" customHeight="1">
      <c r="A12" s="5" t="s">
        <v>2</v>
      </c>
      <c r="B12" s="176" t="s">
        <v>226</v>
      </c>
      <c r="C12" s="178"/>
      <c r="D12" s="176" t="s">
        <v>5</v>
      </c>
      <c r="E12" s="177"/>
      <c r="F12" s="129" t="s">
        <v>0</v>
      </c>
      <c r="G12" s="131"/>
    </row>
    <row r="13" spans="1:8" ht="12.75">
      <c r="A13" s="5">
        <v>2013</v>
      </c>
      <c r="B13" s="109">
        <v>17107</v>
      </c>
      <c r="C13" s="110"/>
      <c r="D13" s="106">
        <v>15630</v>
      </c>
      <c r="E13" s="107"/>
      <c r="F13" s="113">
        <f>D13/B13*100</f>
        <v>91.36610744139826</v>
      </c>
      <c r="G13" s="114"/>
      <c r="H13" s="56" t="s">
        <v>225</v>
      </c>
    </row>
    <row r="14" spans="1:7" ht="12.75">
      <c r="A14" s="5">
        <v>2014</v>
      </c>
      <c r="B14" s="109">
        <v>17108</v>
      </c>
      <c r="C14" s="110"/>
      <c r="D14" s="106">
        <v>15688</v>
      </c>
      <c r="E14" s="107"/>
      <c r="F14" s="113">
        <f>D14/B14*100</f>
        <v>91.69978957213</v>
      </c>
      <c r="G14" s="114"/>
    </row>
    <row r="15" spans="1:7" ht="12.75">
      <c r="A15" s="5">
        <v>2015</v>
      </c>
      <c r="B15" s="109">
        <v>17108</v>
      </c>
      <c r="C15" s="110"/>
      <c r="D15" s="106">
        <v>15655</v>
      </c>
      <c r="E15" s="107"/>
      <c r="F15" s="113">
        <f>D15/B15*100</f>
        <v>91.5068973579612</v>
      </c>
      <c r="G15" s="114"/>
    </row>
    <row r="16" spans="1:7" ht="12.75">
      <c r="A16" s="5">
        <v>2016</v>
      </c>
      <c r="B16" s="109">
        <v>17108</v>
      </c>
      <c r="C16" s="110"/>
      <c r="D16" s="106">
        <v>15688</v>
      </c>
      <c r="E16" s="107"/>
      <c r="F16" s="113">
        <f>D16/B16*100</f>
        <v>91.69978957213</v>
      </c>
      <c r="G16" s="114"/>
    </row>
    <row r="17" spans="1:7" ht="12.75">
      <c r="A17" s="5">
        <v>2017</v>
      </c>
      <c r="B17" s="109">
        <v>17108</v>
      </c>
      <c r="C17" s="110"/>
      <c r="D17" s="106">
        <v>15901</v>
      </c>
      <c r="E17" s="107"/>
      <c r="F17" s="113">
        <f>D17/B17*100</f>
        <v>92.9448211363105</v>
      </c>
      <c r="G17" s="114"/>
    </row>
    <row r="19" ht="12">
      <c r="A19" s="61" t="s">
        <v>6</v>
      </c>
    </row>
    <row r="20" ht="12">
      <c r="A20" s="62" t="s">
        <v>7</v>
      </c>
    </row>
    <row r="21" spans="1:10" ht="12">
      <c r="A21" s="123" t="s">
        <v>2</v>
      </c>
      <c r="B21" s="171" t="s">
        <v>5</v>
      </c>
      <c r="C21" s="168" t="s">
        <v>8</v>
      </c>
      <c r="D21" s="175"/>
      <c r="E21" s="175"/>
      <c r="F21" s="175"/>
      <c r="G21" s="175"/>
      <c r="H21" s="175"/>
      <c r="I21" s="175"/>
      <c r="J21" s="169"/>
    </row>
    <row r="22" spans="1:10" ht="12">
      <c r="A22" s="174"/>
      <c r="B22" s="172"/>
      <c r="C22" s="168" t="s">
        <v>9</v>
      </c>
      <c r="D22" s="169"/>
      <c r="E22" s="168" t="s">
        <v>10</v>
      </c>
      <c r="F22" s="169"/>
      <c r="G22" s="168" t="s">
        <v>11</v>
      </c>
      <c r="H22" s="169"/>
      <c r="I22" s="168" t="s">
        <v>12</v>
      </c>
      <c r="J22" s="169"/>
    </row>
    <row r="23" spans="1:10" ht="25.5" customHeight="1">
      <c r="A23" s="133"/>
      <c r="B23" s="173"/>
      <c r="C23" s="5" t="s">
        <v>13</v>
      </c>
      <c r="D23" s="5" t="s">
        <v>0</v>
      </c>
      <c r="E23" s="70" t="s">
        <v>13</v>
      </c>
      <c r="F23" s="71" t="s">
        <v>309</v>
      </c>
      <c r="G23" s="70" t="s">
        <v>13</v>
      </c>
      <c r="H23" s="71" t="s">
        <v>310</v>
      </c>
      <c r="I23" s="70" t="s">
        <v>13</v>
      </c>
      <c r="J23" s="71" t="s">
        <v>311</v>
      </c>
    </row>
    <row r="24" spans="1:10" ht="12">
      <c r="A24" s="5">
        <f>A13</f>
        <v>2013</v>
      </c>
      <c r="B24" s="48">
        <f>D13</f>
        <v>15630</v>
      </c>
      <c r="C24" s="32">
        <f>E24+G24+I24</f>
        <v>1106</v>
      </c>
      <c r="D24" s="8">
        <f>C24/B24*100</f>
        <v>7.076135636596289</v>
      </c>
      <c r="E24" s="32">
        <f>C61+D61</f>
        <v>349</v>
      </c>
      <c r="F24" s="8">
        <f>E24/(C64+D64)*100</f>
        <v>3.1895448729665508</v>
      </c>
      <c r="G24" s="32">
        <f>E61</f>
        <v>25</v>
      </c>
      <c r="H24" s="28">
        <f>G24/E64*100</f>
        <v>17.006802721088434</v>
      </c>
      <c r="I24" s="32">
        <f>F61+G61+H61+I61</f>
        <v>732</v>
      </c>
      <c r="J24" s="8">
        <f>I24/(F64+G64+H64+I64)*100</f>
        <v>16.119797401453425</v>
      </c>
    </row>
    <row r="25" spans="1:10" ht="12">
      <c r="A25" s="5">
        <f>A14</f>
        <v>2014</v>
      </c>
      <c r="B25" s="48">
        <f>D14</f>
        <v>15688</v>
      </c>
      <c r="C25" s="26">
        <f>E25+G25+I25</f>
        <v>0</v>
      </c>
      <c r="D25" s="8">
        <f>C25/B25*100</f>
        <v>0</v>
      </c>
      <c r="E25" s="27"/>
      <c r="F25" s="27"/>
      <c r="G25" s="27"/>
      <c r="H25" s="27"/>
      <c r="I25" s="27"/>
      <c r="J25" s="27"/>
    </row>
    <row r="26" spans="1:10" ht="12">
      <c r="A26" s="5">
        <f>A15</f>
        <v>2015</v>
      </c>
      <c r="B26" s="48">
        <f>D15</f>
        <v>15655</v>
      </c>
      <c r="C26" s="26">
        <f>E26+G26+I26</f>
        <v>0</v>
      </c>
      <c r="D26" s="8">
        <f>C26/B26*100</f>
        <v>0</v>
      </c>
      <c r="E26" s="27"/>
      <c r="F26" s="27"/>
      <c r="G26" s="27"/>
      <c r="H26" s="27"/>
      <c r="I26" s="27"/>
      <c r="J26" s="27"/>
    </row>
    <row r="27" spans="1:10" ht="12">
      <c r="A27" s="5">
        <f>A16</f>
        <v>2016</v>
      </c>
      <c r="B27" s="48">
        <f>D16</f>
        <v>15688</v>
      </c>
      <c r="C27" s="26">
        <f>E27+G27+I27</f>
        <v>0</v>
      </c>
      <c r="D27" s="8">
        <f>C27/B27*100</f>
        <v>0</v>
      </c>
      <c r="E27" s="27"/>
      <c r="F27" s="27"/>
      <c r="G27" s="27"/>
      <c r="H27" s="27"/>
      <c r="I27" s="27"/>
      <c r="J27" s="27"/>
    </row>
    <row r="28" spans="1:10" ht="12">
      <c r="A28" s="5">
        <f>A17</f>
        <v>2017</v>
      </c>
      <c r="B28" s="48">
        <f>D17</f>
        <v>15901</v>
      </c>
      <c r="C28" s="26">
        <f>E28+G28+I24</f>
        <v>1394</v>
      </c>
      <c r="D28" s="8">
        <f>C28/B28*100</f>
        <v>8.766744229922645</v>
      </c>
      <c r="E28" s="32">
        <f>C62+D62</f>
        <v>639</v>
      </c>
      <c r="F28" s="8">
        <f>E28/(C65+D65)*100</f>
        <v>5.731455735940443</v>
      </c>
      <c r="G28" s="32">
        <f>E62</f>
        <v>23</v>
      </c>
      <c r="H28" s="28">
        <f>G28/E65*100</f>
        <v>16.428571428571427</v>
      </c>
      <c r="I28" s="32">
        <f>F62+G62+H62+I62</f>
        <v>818</v>
      </c>
      <c r="J28" s="8">
        <f>I28/(F65+G65+H65+I65)*100</f>
        <v>17.736339982653945</v>
      </c>
    </row>
    <row r="30" ht="12">
      <c r="A30" s="61" t="s">
        <v>14</v>
      </c>
    </row>
    <row r="31" spans="1:10" ht="12">
      <c r="A31" s="167"/>
      <c r="B31" s="123" t="s">
        <v>2</v>
      </c>
      <c r="C31" s="170" t="s">
        <v>15</v>
      </c>
      <c r="D31" s="170"/>
      <c r="E31" s="170"/>
      <c r="F31" s="170"/>
      <c r="G31" s="170"/>
      <c r="H31" s="170"/>
      <c r="I31" s="170"/>
      <c r="J31" s="170"/>
    </row>
    <row r="32" spans="1:10" ht="12">
      <c r="A32" s="133"/>
      <c r="B32" s="124"/>
      <c r="C32" s="5" t="s">
        <v>27</v>
      </c>
      <c r="D32" s="5" t="s">
        <v>28</v>
      </c>
      <c r="E32" s="5" t="s">
        <v>29</v>
      </c>
      <c r="F32" s="5" t="s">
        <v>30</v>
      </c>
      <c r="G32" s="5" t="s">
        <v>31</v>
      </c>
      <c r="H32" s="5" t="s">
        <v>32</v>
      </c>
      <c r="I32" s="5" t="s">
        <v>33</v>
      </c>
      <c r="J32" s="5" t="s">
        <v>20</v>
      </c>
    </row>
    <row r="33" spans="1:10" ht="12">
      <c r="A33" s="161" t="s">
        <v>21</v>
      </c>
      <c r="B33" s="7">
        <v>2013</v>
      </c>
      <c r="C33" s="29">
        <v>60.3</v>
      </c>
      <c r="D33" s="29">
        <v>59.1</v>
      </c>
      <c r="E33" s="29">
        <v>1.9</v>
      </c>
      <c r="F33" s="29">
        <v>32.5</v>
      </c>
      <c r="G33" s="29">
        <v>10.8</v>
      </c>
      <c r="H33" s="29">
        <v>3.9</v>
      </c>
      <c r="I33" s="29">
        <v>0.6</v>
      </c>
      <c r="J33" s="11">
        <f>SUM(C33:I33)</f>
        <v>169.10000000000002</v>
      </c>
    </row>
    <row r="34" spans="1:10" ht="12">
      <c r="A34" s="162"/>
      <c r="B34" s="7">
        <v>2017</v>
      </c>
      <c r="C34" s="29">
        <v>51</v>
      </c>
      <c r="D34" s="29">
        <v>59.3</v>
      </c>
      <c r="E34" s="29">
        <v>0.8</v>
      </c>
      <c r="F34" s="29">
        <v>32.7</v>
      </c>
      <c r="G34" s="29">
        <v>10.8</v>
      </c>
      <c r="H34" s="29">
        <v>8.2</v>
      </c>
      <c r="I34" s="29">
        <v>0.4</v>
      </c>
      <c r="J34" s="11">
        <f>SUM(C34:I34)</f>
        <v>163.20000000000002</v>
      </c>
    </row>
    <row r="35" spans="1:10" ht="12">
      <c r="A35" s="164" t="s">
        <v>26</v>
      </c>
      <c r="B35" s="165"/>
      <c r="C35" s="16">
        <f aca="true" t="shared" si="0" ref="C35:J35">C34-C33</f>
        <v>-9.299999999999997</v>
      </c>
      <c r="D35" s="16">
        <f t="shared" si="0"/>
        <v>0.19999999999999574</v>
      </c>
      <c r="E35" s="16">
        <f t="shared" si="0"/>
        <v>-1.0999999999999999</v>
      </c>
      <c r="F35" s="16">
        <f t="shared" si="0"/>
        <v>0.20000000000000284</v>
      </c>
      <c r="G35" s="16">
        <f t="shared" si="0"/>
        <v>0</v>
      </c>
      <c r="H35" s="16">
        <f t="shared" si="0"/>
        <v>4.299999999999999</v>
      </c>
      <c r="I35" s="16">
        <f t="shared" si="0"/>
        <v>-0.19999999999999996</v>
      </c>
      <c r="J35" s="17">
        <f t="shared" si="0"/>
        <v>-5.900000000000006</v>
      </c>
    </row>
    <row r="36" spans="1:10" ht="12">
      <c r="A36" s="161" t="s">
        <v>22</v>
      </c>
      <c r="B36" s="7">
        <f>B33</f>
        <v>2013</v>
      </c>
      <c r="C36" s="29">
        <v>1761.7</v>
      </c>
      <c r="D36" s="29">
        <v>276.8</v>
      </c>
      <c r="E36" s="29">
        <v>17</v>
      </c>
      <c r="F36" s="29">
        <v>254.7</v>
      </c>
      <c r="G36" s="29">
        <v>151.8</v>
      </c>
      <c r="H36" s="29">
        <v>3.5</v>
      </c>
      <c r="I36" s="29">
        <v>10.7</v>
      </c>
      <c r="J36" s="11">
        <f>SUM(C36:I36)</f>
        <v>2476.2</v>
      </c>
    </row>
    <row r="37" spans="1:10" ht="12" customHeight="1">
      <c r="A37" s="162"/>
      <c r="B37" s="7">
        <f>B34</f>
        <v>2017</v>
      </c>
      <c r="C37" s="29">
        <v>1658</v>
      </c>
      <c r="D37" s="29">
        <v>375</v>
      </c>
      <c r="E37" s="29">
        <v>18.4</v>
      </c>
      <c r="F37" s="29">
        <v>252.3</v>
      </c>
      <c r="G37" s="29">
        <v>174.8</v>
      </c>
      <c r="H37" s="29">
        <v>3.7</v>
      </c>
      <c r="I37" s="29">
        <v>11.9</v>
      </c>
      <c r="J37" s="11">
        <f>SUM(C37:I37)</f>
        <v>2494.1000000000004</v>
      </c>
    </row>
    <row r="38" spans="1:10" ht="12">
      <c r="A38" s="164" t="s">
        <v>26</v>
      </c>
      <c r="B38" s="165"/>
      <c r="C38" s="16">
        <f aca="true" t="shared" si="1" ref="C38:J38">C37-C36</f>
        <v>-103.70000000000005</v>
      </c>
      <c r="D38" s="16">
        <f t="shared" si="1"/>
        <v>98.19999999999999</v>
      </c>
      <c r="E38" s="16">
        <f t="shared" si="1"/>
        <v>1.3999999999999986</v>
      </c>
      <c r="F38" s="16">
        <f t="shared" si="1"/>
        <v>-2.3999999999999773</v>
      </c>
      <c r="G38" s="16">
        <f t="shared" si="1"/>
        <v>23</v>
      </c>
      <c r="H38" s="16">
        <f t="shared" si="1"/>
        <v>0.20000000000000018</v>
      </c>
      <c r="I38" s="16">
        <f t="shared" si="1"/>
        <v>1.200000000000001</v>
      </c>
      <c r="J38" s="17">
        <f t="shared" si="1"/>
        <v>17.900000000000546</v>
      </c>
    </row>
    <row r="39" spans="1:10" ht="12">
      <c r="A39" s="161" t="s">
        <v>23</v>
      </c>
      <c r="B39" s="7">
        <f>B33</f>
        <v>2013</v>
      </c>
      <c r="C39" s="29">
        <v>721.7</v>
      </c>
      <c r="D39" s="29">
        <v>36.7</v>
      </c>
      <c r="E39" s="29">
        <v>0</v>
      </c>
      <c r="F39" s="29">
        <v>138.9</v>
      </c>
      <c r="G39" s="29">
        <v>104.3</v>
      </c>
      <c r="H39" s="29">
        <v>5.3</v>
      </c>
      <c r="I39" s="29">
        <v>1</v>
      </c>
      <c r="J39" s="11">
        <f>SUM(C39:I39)</f>
        <v>1007.9</v>
      </c>
    </row>
    <row r="40" spans="1:10" ht="12">
      <c r="A40" s="162"/>
      <c r="B40" s="7">
        <f>B34</f>
        <v>2017</v>
      </c>
      <c r="C40" s="29">
        <v>827.2</v>
      </c>
      <c r="D40" s="29">
        <v>64.3</v>
      </c>
      <c r="E40" s="29">
        <v>0.4</v>
      </c>
      <c r="F40" s="29">
        <v>111.9</v>
      </c>
      <c r="G40" s="29">
        <v>131.8</v>
      </c>
      <c r="H40" s="29">
        <v>7.5</v>
      </c>
      <c r="I40" s="29">
        <v>0.6</v>
      </c>
      <c r="J40" s="11">
        <f>SUM(C40:I40)</f>
        <v>1143.6999999999998</v>
      </c>
    </row>
    <row r="41" spans="1:10" ht="12">
      <c r="A41" s="164" t="s">
        <v>26</v>
      </c>
      <c r="B41" s="165"/>
      <c r="C41" s="16">
        <f aca="true" t="shared" si="2" ref="C41:J41">C40-C39</f>
        <v>105.5</v>
      </c>
      <c r="D41" s="16">
        <f t="shared" si="2"/>
        <v>27.599999999999994</v>
      </c>
      <c r="E41" s="16">
        <f t="shared" si="2"/>
        <v>0.4</v>
      </c>
      <c r="F41" s="16">
        <f t="shared" si="2"/>
        <v>-27</v>
      </c>
      <c r="G41" s="16">
        <f t="shared" si="2"/>
        <v>27.500000000000014</v>
      </c>
      <c r="H41" s="16">
        <f t="shared" si="2"/>
        <v>2.2</v>
      </c>
      <c r="I41" s="16">
        <f t="shared" si="2"/>
        <v>-0.4</v>
      </c>
      <c r="J41" s="17">
        <f t="shared" si="2"/>
        <v>135.79999999999984</v>
      </c>
    </row>
    <row r="42" spans="1:10" ht="12">
      <c r="A42" s="161" t="s">
        <v>24</v>
      </c>
      <c r="B42" s="7">
        <f>B33</f>
        <v>2013</v>
      </c>
      <c r="C42" s="29">
        <v>125.3</v>
      </c>
      <c r="D42" s="29">
        <v>6.1</v>
      </c>
      <c r="E42" s="29">
        <v>7.8</v>
      </c>
      <c r="F42" s="29">
        <v>92.8</v>
      </c>
      <c r="G42" s="29">
        <v>109.6</v>
      </c>
      <c r="H42" s="29">
        <v>24.8</v>
      </c>
      <c r="I42" s="29">
        <v>2.3</v>
      </c>
      <c r="J42" s="11">
        <f>SUM(C42:I42)</f>
        <v>368.70000000000005</v>
      </c>
    </row>
    <row r="43" spans="1:10" ht="12">
      <c r="A43" s="162"/>
      <c r="B43" s="7">
        <f>B34</f>
        <v>2017</v>
      </c>
      <c r="C43" s="29">
        <v>214.7</v>
      </c>
      <c r="D43" s="29">
        <v>13.9</v>
      </c>
      <c r="E43" s="29">
        <v>6.9</v>
      </c>
      <c r="F43" s="29">
        <v>80.5</v>
      </c>
      <c r="G43" s="29">
        <v>110.3</v>
      </c>
      <c r="H43" s="29">
        <v>51.4</v>
      </c>
      <c r="I43" s="29">
        <v>1.7</v>
      </c>
      <c r="J43" s="11">
        <f>SUM(C43:I43)</f>
        <v>479.4</v>
      </c>
    </row>
    <row r="44" spans="1:10" ht="12">
      <c r="A44" s="164" t="s">
        <v>26</v>
      </c>
      <c r="B44" s="165"/>
      <c r="C44" s="16">
        <f aca="true" t="shared" si="3" ref="C44:J44">C43-C42</f>
        <v>89.39999999999999</v>
      </c>
      <c r="D44" s="16">
        <f t="shared" si="3"/>
        <v>7.800000000000001</v>
      </c>
      <c r="E44" s="16">
        <f t="shared" si="3"/>
        <v>-0.8999999999999995</v>
      </c>
      <c r="F44" s="16">
        <f t="shared" si="3"/>
        <v>-12.299999999999997</v>
      </c>
      <c r="G44" s="16">
        <f t="shared" si="3"/>
        <v>0.7000000000000028</v>
      </c>
      <c r="H44" s="16">
        <f t="shared" si="3"/>
        <v>26.599999999999998</v>
      </c>
      <c r="I44" s="16">
        <f t="shared" si="3"/>
        <v>-0.5999999999999999</v>
      </c>
      <c r="J44" s="17">
        <f t="shared" si="3"/>
        <v>110.69999999999993</v>
      </c>
    </row>
    <row r="45" spans="1:10" ht="12">
      <c r="A45" s="161" t="s">
        <v>25</v>
      </c>
      <c r="B45" s="7">
        <f>B33</f>
        <v>2013</v>
      </c>
      <c r="C45" s="8">
        <f aca="true" t="shared" si="4" ref="C45:I46">C33+C36+C39+C42</f>
        <v>2669</v>
      </c>
      <c r="D45" s="8">
        <f t="shared" si="4"/>
        <v>378.70000000000005</v>
      </c>
      <c r="E45" s="8">
        <f t="shared" si="4"/>
        <v>26.7</v>
      </c>
      <c r="F45" s="8">
        <f t="shared" si="4"/>
        <v>518.9</v>
      </c>
      <c r="G45" s="8">
        <f t="shared" si="4"/>
        <v>376.5</v>
      </c>
      <c r="H45" s="8">
        <f t="shared" si="4"/>
        <v>37.5</v>
      </c>
      <c r="I45" s="8">
        <f t="shared" si="4"/>
        <v>14.599999999999998</v>
      </c>
      <c r="J45" s="8">
        <f>SUM(C45:I45)</f>
        <v>4021.8999999999996</v>
      </c>
    </row>
    <row r="46" spans="1:10" ht="12">
      <c r="A46" s="162"/>
      <c r="B46" s="7">
        <f>B34</f>
        <v>2017</v>
      </c>
      <c r="C46" s="8">
        <f t="shared" si="4"/>
        <v>2750.8999999999996</v>
      </c>
      <c r="D46" s="8">
        <f t="shared" si="4"/>
        <v>512.5</v>
      </c>
      <c r="E46" s="8">
        <f t="shared" si="4"/>
        <v>26.5</v>
      </c>
      <c r="F46" s="8">
        <f t="shared" si="4"/>
        <v>477.4</v>
      </c>
      <c r="G46" s="8">
        <f t="shared" si="4"/>
        <v>427.70000000000005</v>
      </c>
      <c r="H46" s="8">
        <f t="shared" si="4"/>
        <v>70.8</v>
      </c>
      <c r="I46" s="8">
        <f t="shared" si="4"/>
        <v>14.6</v>
      </c>
      <c r="J46" s="8">
        <f>SUM(C46:I46)</f>
        <v>4280.400000000001</v>
      </c>
    </row>
    <row r="47" spans="1:10" ht="12">
      <c r="A47" s="164" t="s">
        <v>26</v>
      </c>
      <c r="B47" s="165"/>
      <c r="C47" s="16">
        <f aca="true" t="shared" si="5" ref="C47:J47">C46-C45</f>
        <v>81.89999999999964</v>
      </c>
      <c r="D47" s="16">
        <f t="shared" si="5"/>
        <v>133.79999999999995</v>
      </c>
      <c r="E47" s="16">
        <f t="shared" si="5"/>
        <v>-0.1999999999999993</v>
      </c>
      <c r="F47" s="16">
        <f t="shared" si="5"/>
        <v>-41.5</v>
      </c>
      <c r="G47" s="16">
        <f t="shared" si="5"/>
        <v>51.200000000000045</v>
      </c>
      <c r="H47" s="16">
        <f t="shared" si="5"/>
        <v>33.3</v>
      </c>
      <c r="I47" s="16">
        <f t="shared" si="5"/>
        <v>0</v>
      </c>
      <c r="J47" s="16">
        <f t="shared" si="5"/>
        <v>258.5000000000009</v>
      </c>
    </row>
    <row r="50" spans="1:10" ht="12">
      <c r="A50" s="167"/>
      <c r="B50" s="123" t="s">
        <v>2</v>
      </c>
      <c r="C50" s="160" t="s">
        <v>222</v>
      </c>
      <c r="D50" s="160"/>
      <c r="E50" s="160"/>
      <c r="F50" s="160"/>
      <c r="G50" s="160"/>
      <c r="H50" s="160"/>
      <c r="I50" s="160"/>
      <c r="J50" s="160"/>
    </row>
    <row r="51" spans="1:10" ht="12">
      <c r="A51" s="133"/>
      <c r="B51" s="124"/>
      <c r="C51" s="5" t="s">
        <v>27</v>
      </c>
      <c r="D51" s="5" t="s">
        <v>28</v>
      </c>
      <c r="E51" s="5" t="s">
        <v>29</v>
      </c>
      <c r="F51" s="5" t="s">
        <v>30</v>
      </c>
      <c r="G51" s="5" t="s">
        <v>31</v>
      </c>
      <c r="H51" s="5" t="s">
        <v>32</v>
      </c>
      <c r="I51" s="5" t="s">
        <v>33</v>
      </c>
      <c r="J51" s="5" t="s">
        <v>20</v>
      </c>
    </row>
    <row r="52" spans="1:10" ht="12">
      <c r="A52" s="161" t="s">
        <v>21</v>
      </c>
      <c r="B52" s="7">
        <f>B33</f>
        <v>2013</v>
      </c>
      <c r="C52" s="47">
        <v>933</v>
      </c>
      <c r="D52" s="47">
        <v>636</v>
      </c>
      <c r="E52" s="47">
        <v>34</v>
      </c>
      <c r="F52" s="47">
        <v>608</v>
      </c>
      <c r="G52" s="47">
        <v>262</v>
      </c>
      <c r="H52" s="47">
        <v>63</v>
      </c>
      <c r="I52" s="47">
        <v>10</v>
      </c>
      <c r="J52" s="32">
        <f>SUM(C52:I52)</f>
        <v>2546</v>
      </c>
    </row>
    <row r="53" spans="1:10" ht="12">
      <c r="A53" s="162"/>
      <c r="B53" s="7">
        <f>B34</f>
        <v>2017</v>
      </c>
      <c r="C53" s="47">
        <v>904</v>
      </c>
      <c r="D53" s="47">
        <v>546</v>
      </c>
      <c r="E53" s="47">
        <v>31</v>
      </c>
      <c r="F53" s="47">
        <v>475</v>
      </c>
      <c r="G53" s="47">
        <v>233</v>
      </c>
      <c r="H53" s="47">
        <v>123</v>
      </c>
      <c r="I53" s="47">
        <v>17</v>
      </c>
      <c r="J53" s="32">
        <f>SUM(C53:I53)</f>
        <v>2329</v>
      </c>
    </row>
    <row r="54" spans="1:10" ht="12">
      <c r="A54" s="164"/>
      <c r="B54" s="165"/>
      <c r="C54" s="18"/>
      <c r="D54" s="18"/>
      <c r="E54" s="18"/>
      <c r="F54" s="18"/>
      <c r="G54" s="18"/>
      <c r="H54" s="18"/>
      <c r="I54" s="18"/>
      <c r="J54" s="19"/>
    </row>
    <row r="55" spans="1:10" ht="12">
      <c r="A55" s="161" t="s">
        <v>22</v>
      </c>
      <c r="B55" s="7">
        <f>B52</f>
        <v>2013</v>
      </c>
      <c r="C55" s="47">
        <v>5880</v>
      </c>
      <c r="D55" s="47">
        <v>888</v>
      </c>
      <c r="E55" s="47">
        <v>88</v>
      </c>
      <c r="F55" s="47">
        <v>1124</v>
      </c>
      <c r="G55" s="47">
        <v>780</v>
      </c>
      <c r="H55" s="47">
        <v>19</v>
      </c>
      <c r="I55" s="47">
        <v>44</v>
      </c>
      <c r="J55" s="32">
        <f>SUM(C55:I55)</f>
        <v>8823</v>
      </c>
    </row>
    <row r="56" spans="1:10" ht="12">
      <c r="A56" s="162"/>
      <c r="B56" s="7">
        <f>B53</f>
        <v>2017</v>
      </c>
      <c r="C56" s="47">
        <v>5369</v>
      </c>
      <c r="D56" s="47">
        <v>1135</v>
      </c>
      <c r="E56" s="47">
        <v>85</v>
      </c>
      <c r="F56" s="47">
        <v>1222</v>
      </c>
      <c r="G56" s="47">
        <v>762</v>
      </c>
      <c r="H56" s="47">
        <v>23</v>
      </c>
      <c r="I56" s="47">
        <v>81</v>
      </c>
      <c r="J56" s="32">
        <f>SUM(C56:I56)</f>
        <v>8677</v>
      </c>
    </row>
    <row r="57" spans="1:10" ht="12">
      <c r="A57" s="164"/>
      <c r="B57" s="165"/>
      <c r="C57" s="18"/>
      <c r="D57" s="18"/>
      <c r="E57" s="18"/>
      <c r="F57" s="18"/>
      <c r="G57" s="18"/>
      <c r="H57" s="18"/>
      <c r="I57" s="18"/>
      <c r="J57" s="19"/>
    </row>
    <row r="58" spans="1:10" ht="12">
      <c r="A58" s="161" t="s">
        <v>23</v>
      </c>
      <c r="B58" s="7">
        <f>B52</f>
        <v>2013</v>
      </c>
      <c r="C58" s="47">
        <v>2153</v>
      </c>
      <c r="D58" s="47">
        <v>103</v>
      </c>
      <c r="E58" s="47">
        <v>0</v>
      </c>
      <c r="F58" s="47">
        <v>485</v>
      </c>
      <c r="G58" s="47">
        <v>386</v>
      </c>
      <c r="H58" s="47">
        <v>24</v>
      </c>
      <c r="I58" s="47">
        <v>4</v>
      </c>
      <c r="J58" s="32">
        <f>SUM(C58:I58)</f>
        <v>3155</v>
      </c>
    </row>
    <row r="59" spans="1:10" ht="12">
      <c r="A59" s="162"/>
      <c r="B59" s="7">
        <f>B53</f>
        <v>2017</v>
      </c>
      <c r="C59" s="47">
        <v>2374</v>
      </c>
      <c r="D59" s="47">
        <v>182</v>
      </c>
      <c r="E59" s="47">
        <v>1</v>
      </c>
      <c r="F59" s="47">
        <v>378</v>
      </c>
      <c r="G59" s="47">
        <v>445</v>
      </c>
      <c r="H59" s="47">
        <v>32</v>
      </c>
      <c r="I59" s="47">
        <v>3</v>
      </c>
      <c r="J59" s="32">
        <f>SUM(C59:I59)</f>
        <v>3415</v>
      </c>
    </row>
    <row r="60" spans="1:10" ht="12">
      <c r="A60" s="164"/>
      <c r="B60" s="165"/>
      <c r="C60" s="18"/>
      <c r="D60" s="18"/>
      <c r="E60" s="18"/>
      <c r="F60" s="18"/>
      <c r="G60" s="18"/>
      <c r="H60" s="18"/>
      <c r="I60" s="18"/>
      <c r="J60" s="19"/>
    </row>
    <row r="61" spans="1:10" ht="12">
      <c r="A61" s="161" t="s">
        <v>24</v>
      </c>
      <c r="B61" s="7">
        <f>B52</f>
        <v>2013</v>
      </c>
      <c r="C61" s="47">
        <v>332</v>
      </c>
      <c r="D61" s="47">
        <v>17</v>
      </c>
      <c r="E61" s="47">
        <v>25</v>
      </c>
      <c r="F61" s="47">
        <v>300</v>
      </c>
      <c r="G61" s="47">
        <v>338</v>
      </c>
      <c r="H61" s="47">
        <v>74</v>
      </c>
      <c r="I61" s="47">
        <v>20</v>
      </c>
      <c r="J61" s="32">
        <f>SUM(C61:I61)</f>
        <v>1106</v>
      </c>
    </row>
    <row r="62" spans="1:10" ht="12">
      <c r="A62" s="162"/>
      <c r="B62" s="7">
        <f>B53</f>
        <v>2017</v>
      </c>
      <c r="C62" s="47">
        <v>598</v>
      </c>
      <c r="D62" s="47">
        <v>41</v>
      </c>
      <c r="E62" s="47">
        <v>23</v>
      </c>
      <c r="F62" s="47">
        <v>262</v>
      </c>
      <c r="G62" s="47">
        <v>355</v>
      </c>
      <c r="H62" s="47">
        <v>160</v>
      </c>
      <c r="I62" s="47">
        <v>41</v>
      </c>
      <c r="J62" s="32">
        <f>SUM(C62:I62)</f>
        <v>1480</v>
      </c>
    </row>
    <row r="63" spans="1:10" ht="12">
      <c r="A63" s="164"/>
      <c r="B63" s="165"/>
      <c r="C63" s="18"/>
      <c r="D63" s="18"/>
      <c r="E63" s="18"/>
      <c r="F63" s="18"/>
      <c r="G63" s="18"/>
      <c r="H63" s="18"/>
      <c r="I63" s="18"/>
      <c r="J63" s="19"/>
    </row>
    <row r="64" spans="1:10" ht="12">
      <c r="A64" s="161" t="s">
        <v>25</v>
      </c>
      <c r="B64" s="7">
        <f>B52</f>
        <v>2013</v>
      </c>
      <c r="C64" s="32">
        <f>C52+C55+C58+C61</f>
        <v>9298</v>
      </c>
      <c r="D64" s="32">
        <f aca="true" t="shared" si="6" ref="D64:I64">D52+D55+D58+D61</f>
        <v>1644</v>
      </c>
      <c r="E64" s="32">
        <f t="shared" si="6"/>
        <v>147</v>
      </c>
      <c r="F64" s="32">
        <f t="shared" si="6"/>
        <v>2517</v>
      </c>
      <c r="G64" s="32">
        <f t="shared" si="6"/>
        <v>1766</v>
      </c>
      <c r="H64" s="32">
        <f t="shared" si="6"/>
        <v>180</v>
      </c>
      <c r="I64" s="32">
        <f t="shared" si="6"/>
        <v>78</v>
      </c>
      <c r="J64" s="32">
        <f>SUM(C64:I64)</f>
        <v>15630</v>
      </c>
    </row>
    <row r="65" spans="1:10" ht="12">
      <c r="A65" s="162"/>
      <c r="B65" s="7">
        <f>B53</f>
        <v>2017</v>
      </c>
      <c r="C65" s="32">
        <f>C53+C56+C59+C62</f>
        <v>9245</v>
      </c>
      <c r="D65" s="32">
        <f aca="true" t="shared" si="7" ref="D65:I65">D53+D56+D59+D62</f>
        <v>1904</v>
      </c>
      <c r="E65" s="32">
        <f t="shared" si="7"/>
        <v>140</v>
      </c>
      <c r="F65" s="32">
        <f t="shared" si="7"/>
        <v>2337</v>
      </c>
      <c r="G65" s="32">
        <f t="shared" si="7"/>
        <v>1795</v>
      </c>
      <c r="H65" s="32">
        <f t="shared" si="7"/>
        <v>338</v>
      </c>
      <c r="I65" s="32">
        <f t="shared" si="7"/>
        <v>142</v>
      </c>
      <c r="J65" s="32">
        <f>SUM(C65:I65)</f>
        <v>15901</v>
      </c>
    </row>
    <row r="66" spans="1:10" ht="13.5" customHeight="1">
      <c r="A66" s="115" t="s">
        <v>313</v>
      </c>
      <c r="B66" s="72">
        <f>B52</f>
        <v>2013</v>
      </c>
      <c r="C66" s="73">
        <f>C64/J64*100</f>
        <v>59.488163787587965</v>
      </c>
      <c r="D66" s="73">
        <f>D64/J64*100</f>
        <v>10.518234165067177</v>
      </c>
      <c r="E66" s="73">
        <f>E64/J64*100</f>
        <v>0.9404990403071017</v>
      </c>
      <c r="F66" s="73">
        <f>F64/J64*100</f>
        <v>16.103646833013435</v>
      </c>
      <c r="G66" s="73">
        <f>G64/J64*100</f>
        <v>11.298784388995522</v>
      </c>
      <c r="H66" s="73">
        <f>H64/J64*100</f>
        <v>1.1516314779270633</v>
      </c>
      <c r="I66" s="73">
        <f>I64/J64*100</f>
        <v>0.4990403071017275</v>
      </c>
      <c r="J66" s="73">
        <v>100</v>
      </c>
    </row>
    <row r="67" spans="1:10" ht="12">
      <c r="A67" s="108"/>
      <c r="B67" s="72">
        <f>B53</f>
        <v>2017</v>
      </c>
      <c r="C67" s="73">
        <f>C65/J65*100</f>
        <v>58.14099742154581</v>
      </c>
      <c r="D67" s="73">
        <f>D65/J65*100</f>
        <v>11.974089679894346</v>
      </c>
      <c r="E67" s="73">
        <f>E65/J65*100</f>
        <v>0.8804477705804666</v>
      </c>
      <c r="F67" s="73">
        <f>F65/J65*100</f>
        <v>14.69718885604679</v>
      </c>
      <c r="G67" s="73">
        <f>G65/J65*100</f>
        <v>11.288598201370984</v>
      </c>
      <c r="H67" s="73">
        <f>H65/J65*100</f>
        <v>2.1256524746871266</v>
      </c>
      <c r="I67" s="73">
        <f>I65/J65*100</f>
        <v>0.8930255958744733</v>
      </c>
      <c r="J67" s="73">
        <v>100</v>
      </c>
    </row>
    <row r="69" spans="1:10" ht="12">
      <c r="A69" s="167"/>
      <c r="B69" s="123" t="s">
        <v>2</v>
      </c>
      <c r="C69" s="160" t="s">
        <v>34</v>
      </c>
      <c r="D69" s="160"/>
      <c r="E69" s="160"/>
      <c r="F69" s="160"/>
      <c r="G69" s="160"/>
      <c r="H69" s="160"/>
      <c r="I69" s="160"/>
      <c r="J69" s="160"/>
    </row>
    <row r="70" spans="1:10" ht="12">
      <c r="A70" s="133"/>
      <c r="B70" s="124"/>
      <c r="C70" s="5" t="s">
        <v>27</v>
      </c>
      <c r="D70" s="5" t="s">
        <v>28</v>
      </c>
      <c r="E70" s="5" t="s">
        <v>29</v>
      </c>
      <c r="F70" s="5" t="s">
        <v>30</v>
      </c>
      <c r="G70" s="5" t="s">
        <v>31</v>
      </c>
      <c r="H70" s="5" t="s">
        <v>32</v>
      </c>
      <c r="I70" s="5" t="s">
        <v>33</v>
      </c>
      <c r="J70" s="5" t="s">
        <v>20</v>
      </c>
    </row>
    <row r="71" spans="1:10" ht="12">
      <c r="A71" s="161" t="s">
        <v>21</v>
      </c>
      <c r="B71" s="7">
        <f>B33</f>
        <v>2013</v>
      </c>
      <c r="C71" s="32">
        <f aca="true" t="shared" si="8" ref="C71:J72">C33/C52*1000</f>
        <v>64.63022508038586</v>
      </c>
      <c r="D71" s="32">
        <f t="shared" si="8"/>
        <v>92.9245283018868</v>
      </c>
      <c r="E71" s="32">
        <f t="shared" si="8"/>
        <v>55.882352941176464</v>
      </c>
      <c r="F71" s="32">
        <f t="shared" si="8"/>
        <v>53.453947368421055</v>
      </c>
      <c r="G71" s="32">
        <f t="shared" si="8"/>
        <v>41.221374045801525</v>
      </c>
      <c r="H71" s="32">
        <f t="shared" si="8"/>
        <v>61.9047619047619</v>
      </c>
      <c r="I71" s="32">
        <f t="shared" si="8"/>
        <v>60</v>
      </c>
      <c r="J71" s="32">
        <f t="shared" si="8"/>
        <v>66.4179104477612</v>
      </c>
    </row>
    <row r="72" spans="1:10" ht="12">
      <c r="A72" s="162"/>
      <c r="B72" s="7">
        <f>B34</f>
        <v>2017</v>
      </c>
      <c r="C72" s="32">
        <v>56</v>
      </c>
      <c r="D72" s="32">
        <f t="shared" si="8"/>
        <v>108.6080586080586</v>
      </c>
      <c r="E72" s="32">
        <f t="shared" si="8"/>
        <v>25.806451612903224</v>
      </c>
      <c r="F72" s="32">
        <f t="shared" si="8"/>
        <v>68.8421052631579</v>
      </c>
      <c r="G72" s="32">
        <f t="shared" si="8"/>
        <v>46.351931330472105</v>
      </c>
      <c r="H72" s="32">
        <f t="shared" si="8"/>
        <v>66.66666666666667</v>
      </c>
      <c r="I72" s="32">
        <f t="shared" si="8"/>
        <v>23.52941176470588</v>
      </c>
      <c r="J72" s="32">
        <f t="shared" si="8"/>
        <v>70.07299270072993</v>
      </c>
    </row>
    <row r="73" spans="1:10" ht="12">
      <c r="A73" s="164" t="s">
        <v>35</v>
      </c>
      <c r="B73" s="165"/>
      <c r="C73" s="18">
        <f aca="true" t="shared" si="9" ref="C73:J73">C72-C71</f>
        <v>-8.630225080385856</v>
      </c>
      <c r="D73" s="18">
        <f t="shared" si="9"/>
        <v>15.683530306171804</v>
      </c>
      <c r="E73" s="18">
        <f t="shared" si="9"/>
        <v>-30.07590132827324</v>
      </c>
      <c r="F73" s="18">
        <f t="shared" si="9"/>
        <v>15.38815789473685</v>
      </c>
      <c r="G73" s="18">
        <f t="shared" si="9"/>
        <v>5.13055728467058</v>
      </c>
      <c r="H73" s="18">
        <f t="shared" si="9"/>
        <v>4.761904761904773</v>
      </c>
      <c r="I73" s="18">
        <f t="shared" si="9"/>
        <v>-36.470588235294116</v>
      </c>
      <c r="J73" s="19">
        <f t="shared" si="9"/>
        <v>3.6550822529687252</v>
      </c>
    </row>
    <row r="74" spans="1:10" ht="12">
      <c r="A74" s="161" t="s">
        <v>22</v>
      </c>
      <c r="B74" s="7">
        <f>B71</f>
        <v>2013</v>
      </c>
      <c r="C74" s="32">
        <f aca="true" t="shared" si="10" ref="C74:J75">C36/C55*1000</f>
        <v>299.60884353741494</v>
      </c>
      <c r="D74" s="32">
        <f t="shared" si="10"/>
        <v>311.71171171171176</v>
      </c>
      <c r="E74" s="32">
        <f t="shared" si="10"/>
        <v>193.1818181818182</v>
      </c>
      <c r="F74" s="32">
        <f t="shared" si="10"/>
        <v>226.60142348754448</v>
      </c>
      <c r="G74" s="32">
        <f t="shared" si="10"/>
        <v>194.61538461538464</v>
      </c>
      <c r="H74" s="32">
        <f t="shared" si="10"/>
        <v>184.21052631578945</v>
      </c>
      <c r="I74" s="32">
        <f t="shared" si="10"/>
        <v>243.18181818181816</v>
      </c>
      <c r="J74" s="32">
        <f t="shared" si="10"/>
        <v>280.6528391703502</v>
      </c>
    </row>
    <row r="75" spans="1:10" ht="10.5" customHeight="1">
      <c r="A75" s="162"/>
      <c r="B75" s="7">
        <f>B72</f>
        <v>2017</v>
      </c>
      <c r="C75" s="32">
        <f t="shared" si="10"/>
        <v>308.80983423356304</v>
      </c>
      <c r="D75" s="32">
        <f t="shared" si="10"/>
        <v>330.3964757709251</v>
      </c>
      <c r="E75" s="32">
        <f t="shared" si="10"/>
        <v>216.47058823529412</v>
      </c>
      <c r="F75" s="32">
        <f t="shared" si="10"/>
        <v>206.46481178396073</v>
      </c>
      <c r="G75" s="32">
        <f t="shared" si="10"/>
        <v>229.3963254593176</v>
      </c>
      <c r="H75" s="32">
        <f t="shared" si="10"/>
        <v>160.8695652173913</v>
      </c>
      <c r="I75" s="32">
        <f t="shared" si="10"/>
        <v>146.9135802469136</v>
      </c>
      <c r="J75" s="32">
        <f t="shared" si="10"/>
        <v>287.4380546271753</v>
      </c>
    </row>
    <row r="76" spans="1:10" ht="12">
      <c r="A76" s="164" t="s">
        <v>35</v>
      </c>
      <c r="B76" s="165"/>
      <c r="C76" s="19">
        <f aca="true" t="shared" si="11" ref="C76:J76">C75-C74</f>
        <v>9.200990696148097</v>
      </c>
      <c r="D76" s="19">
        <f t="shared" si="11"/>
        <v>18.684764059213364</v>
      </c>
      <c r="E76" s="19">
        <f t="shared" si="11"/>
        <v>23.28877005347593</v>
      </c>
      <c r="F76" s="19">
        <f t="shared" si="11"/>
        <v>-20.136611703583753</v>
      </c>
      <c r="G76" s="19">
        <f t="shared" si="11"/>
        <v>34.78094084393297</v>
      </c>
      <c r="H76" s="19">
        <f t="shared" si="11"/>
        <v>-23.34096109839814</v>
      </c>
      <c r="I76" s="19">
        <f t="shared" si="11"/>
        <v>-96.26823793490456</v>
      </c>
      <c r="J76" s="19">
        <f t="shared" si="11"/>
        <v>6.785215456825085</v>
      </c>
    </row>
    <row r="77" spans="1:10" ht="12">
      <c r="A77" s="161" t="s">
        <v>23</v>
      </c>
      <c r="B77" s="7">
        <f>B71</f>
        <v>2013</v>
      </c>
      <c r="C77" s="32">
        <f aca="true" t="shared" si="12" ref="C77:J78">C39/C58*1000</f>
        <v>335.2066883418486</v>
      </c>
      <c r="D77" s="32">
        <f t="shared" si="12"/>
        <v>356.3106796116505</v>
      </c>
      <c r="E77" s="32" t="e">
        <f t="shared" si="12"/>
        <v>#DIV/0!</v>
      </c>
      <c r="F77" s="32">
        <f t="shared" si="12"/>
        <v>286.3917525773196</v>
      </c>
      <c r="G77" s="32">
        <f t="shared" si="12"/>
        <v>270.20725388601034</v>
      </c>
      <c r="H77" s="32">
        <f t="shared" si="12"/>
        <v>220.83333333333331</v>
      </c>
      <c r="I77" s="32">
        <f t="shared" si="12"/>
        <v>250</v>
      </c>
      <c r="J77" s="32">
        <f t="shared" si="12"/>
        <v>319.46117274167983</v>
      </c>
    </row>
    <row r="78" spans="1:10" ht="12">
      <c r="A78" s="162"/>
      <c r="B78" s="7">
        <f>B72</f>
        <v>2017</v>
      </c>
      <c r="C78" s="32">
        <f t="shared" si="12"/>
        <v>348.44144903117103</v>
      </c>
      <c r="D78" s="32">
        <f t="shared" si="12"/>
        <v>353.29670329670324</v>
      </c>
      <c r="E78" s="32">
        <f t="shared" si="12"/>
        <v>400</v>
      </c>
      <c r="F78" s="32">
        <f t="shared" si="12"/>
        <v>296.031746031746</v>
      </c>
      <c r="G78" s="32">
        <f t="shared" si="12"/>
        <v>296.17977528089887</v>
      </c>
      <c r="H78" s="32">
        <f t="shared" si="12"/>
        <v>234.375</v>
      </c>
      <c r="I78" s="32">
        <f t="shared" si="12"/>
        <v>199.99999999999997</v>
      </c>
      <c r="J78" s="32">
        <f t="shared" si="12"/>
        <v>334.90483162518296</v>
      </c>
    </row>
    <row r="79" spans="1:10" ht="12">
      <c r="A79" s="164" t="s">
        <v>35</v>
      </c>
      <c r="B79" s="165"/>
      <c r="C79" s="19">
        <f aca="true" t="shared" si="13" ref="C79:J79">C78-C77</f>
        <v>13.234760689322457</v>
      </c>
      <c r="D79" s="19">
        <f t="shared" si="13"/>
        <v>-3.0139763149472856</v>
      </c>
      <c r="E79" s="19" t="e">
        <f t="shared" si="13"/>
        <v>#DIV/0!</v>
      </c>
      <c r="F79" s="19">
        <f t="shared" si="13"/>
        <v>9.639993454426417</v>
      </c>
      <c r="G79" s="19">
        <f t="shared" si="13"/>
        <v>25.97252139488853</v>
      </c>
      <c r="H79" s="19">
        <f t="shared" si="13"/>
        <v>13.541666666666686</v>
      </c>
      <c r="I79" s="19">
        <f t="shared" si="13"/>
        <v>-50.00000000000003</v>
      </c>
      <c r="J79" s="19">
        <f t="shared" si="13"/>
        <v>15.443658883503133</v>
      </c>
    </row>
    <row r="80" spans="1:10" ht="12">
      <c r="A80" s="161" t="s">
        <v>24</v>
      </c>
      <c r="B80" s="7">
        <f>B71</f>
        <v>2013</v>
      </c>
      <c r="C80" s="32">
        <f aca="true" t="shared" si="14" ref="C80:J81">C42/C61*1000</f>
        <v>377.4096385542169</v>
      </c>
      <c r="D80" s="32">
        <f t="shared" si="14"/>
        <v>358.8235294117647</v>
      </c>
      <c r="E80" s="32">
        <f t="shared" si="14"/>
        <v>312</v>
      </c>
      <c r="F80" s="32">
        <f t="shared" si="14"/>
        <v>309.33333333333337</v>
      </c>
      <c r="G80" s="32">
        <f t="shared" si="14"/>
        <v>324.26035502958575</v>
      </c>
      <c r="H80" s="32">
        <f t="shared" si="14"/>
        <v>335.13513513513516</v>
      </c>
      <c r="I80" s="32">
        <f t="shared" si="14"/>
        <v>114.99999999999999</v>
      </c>
      <c r="J80" s="32">
        <f t="shared" si="14"/>
        <v>333.363471971067</v>
      </c>
    </row>
    <row r="81" spans="1:10" ht="12">
      <c r="A81" s="162"/>
      <c r="B81" s="7">
        <f>B72</f>
        <v>2017</v>
      </c>
      <c r="C81" s="32">
        <f t="shared" si="14"/>
        <v>359.03010033444815</v>
      </c>
      <c r="D81" s="32">
        <f t="shared" si="14"/>
        <v>339.0243902439025</v>
      </c>
      <c r="E81" s="32">
        <f t="shared" si="14"/>
        <v>300</v>
      </c>
      <c r="F81" s="32">
        <f t="shared" si="14"/>
        <v>307.25190839694653</v>
      </c>
      <c r="G81" s="32">
        <f t="shared" si="14"/>
        <v>310.7042253521127</v>
      </c>
      <c r="H81" s="32">
        <f t="shared" si="14"/>
        <v>321.25</v>
      </c>
      <c r="I81" s="32">
        <f t="shared" si="14"/>
        <v>41.463414634146346</v>
      </c>
      <c r="J81" s="32">
        <f t="shared" si="14"/>
        <v>323.9189189189189</v>
      </c>
    </row>
    <row r="82" spans="1:10" ht="12">
      <c r="A82" s="164" t="s">
        <v>35</v>
      </c>
      <c r="B82" s="165"/>
      <c r="C82" s="19">
        <f aca="true" t="shared" si="15" ref="C82:J82">C81-C80</f>
        <v>-18.379538219768733</v>
      </c>
      <c r="D82" s="19">
        <f t="shared" si="15"/>
        <v>-19.799139167862222</v>
      </c>
      <c r="E82" s="19">
        <f t="shared" si="15"/>
        <v>-12</v>
      </c>
      <c r="F82" s="19">
        <f t="shared" si="15"/>
        <v>-2.0814249363868385</v>
      </c>
      <c r="G82" s="19">
        <f t="shared" si="15"/>
        <v>-13.556129677473052</v>
      </c>
      <c r="H82" s="19">
        <f t="shared" si="15"/>
        <v>-13.885135135135158</v>
      </c>
      <c r="I82" s="19">
        <f t="shared" si="15"/>
        <v>-73.53658536585364</v>
      </c>
      <c r="J82" s="19">
        <f t="shared" si="15"/>
        <v>-9.44455305214808</v>
      </c>
    </row>
    <row r="83" spans="1:10" ht="12">
      <c r="A83" s="161" t="s">
        <v>25</v>
      </c>
      <c r="B83" s="7">
        <f>B71</f>
        <v>2013</v>
      </c>
      <c r="C83" s="32">
        <f aca="true" t="shared" si="16" ref="C83:J84">C45/C64*1000</f>
        <v>287.05097870509786</v>
      </c>
      <c r="D83" s="32">
        <f t="shared" si="16"/>
        <v>230.352798053528</v>
      </c>
      <c r="E83" s="32">
        <f t="shared" si="16"/>
        <v>181.6326530612245</v>
      </c>
      <c r="F83" s="32">
        <f t="shared" si="16"/>
        <v>206.15812475168852</v>
      </c>
      <c r="G83" s="32">
        <f t="shared" si="16"/>
        <v>213.19365798414498</v>
      </c>
      <c r="H83" s="32">
        <f t="shared" si="16"/>
        <v>208.33333333333334</v>
      </c>
      <c r="I83" s="32">
        <f t="shared" si="16"/>
        <v>187.17948717948715</v>
      </c>
      <c r="J83" s="32">
        <f t="shared" si="16"/>
        <v>257.319257837492</v>
      </c>
    </row>
    <row r="84" spans="1:10" ht="12">
      <c r="A84" s="162"/>
      <c r="B84" s="7">
        <f>B72</f>
        <v>2017</v>
      </c>
      <c r="C84" s="32">
        <f t="shared" si="16"/>
        <v>297.5554353704705</v>
      </c>
      <c r="D84" s="32">
        <f t="shared" si="16"/>
        <v>269.1701680672269</v>
      </c>
      <c r="E84" s="32">
        <f t="shared" si="16"/>
        <v>189.28571428571428</v>
      </c>
      <c r="F84" s="32">
        <f t="shared" si="16"/>
        <v>204.2789901583226</v>
      </c>
      <c r="G84" s="32">
        <f t="shared" si="16"/>
        <v>238.2729805013928</v>
      </c>
      <c r="H84" s="32">
        <f t="shared" si="16"/>
        <v>209.46745562130175</v>
      </c>
      <c r="I84" s="32">
        <f t="shared" si="16"/>
        <v>102.8169014084507</v>
      </c>
      <c r="J84" s="32">
        <f t="shared" si="16"/>
        <v>269.19061694233073</v>
      </c>
    </row>
    <row r="85" spans="1:10" ht="12">
      <c r="A85" s="164" t="s">
        <v>35</v>
      </c>
      <c r="B85" s="165"/>
      <c r="C85" s="19">
        <f aca="true" t="shared" si="17" ref="C85:J85">C84-C83</f>
        <v>10.50445666537263</v>
      </c>
      <c r="D85" s="19">
        <f t="shared" si="17"/>
        <v>38.81737001369888</v>
      </c>
      <c r="E85" s="19">
        <f t="shared" si="17"/>
        <v>7.6530612244897895</v>
      </c>
      <c r="F85" s="19">
        <f t="shared" si="17"/>
        <v>-1.8791345933659045</v>
      </c>
      <c r="G85" s="19">
        <f t="shared" si="17"/>
        <v>25.079322517247817</v>
      </c>
      <c r="H85" s="19">
        <f t="shared" si="17"/>
        <v>1.1341222879684096</v>
      </c>
      <c r="I85" s="19">
        <f t="shared" si="17"/>
        <v>-84.36258577103645</v>
      </c>
      <c r="J85" s="19">
        <f t="shared" si="17"/>
        <v>11.871359104838746</v>
      </c>
    </row>
    <row r="87" ht="12">
      <c r="A87" s="3" t="s">
        <v>36</v>
      </c>
    </row>
    <row r="88" spans="1:9" ht="24">
      <c r="A88" s="123" t="s">
        <v>2</v>
      </c>
      <c r="B88" s="5" t="s">
        <v>37</v>
      </c>
      <c r="C88" s="5" t="s">
        <v>38</v>
      </c>
      <c r="D88" s="5" t="s">
        <v>39</v>
      </c>
      <c r="E88" s="5" t="s">
        <v>40</v>
      </c>
      <c r="F88" s="5" t="s">
        <v>41</v>
      </c>
      <c r="G88" s="5" t="s">
        <v>42</v>
      </c>
      <c r="H88" s="5" t="s">
        <v>43</v>
      </c>
      <c r="I88" s="1" t="s">
        <v>44</v>
      </c>
    </row>
    <row r="89" spans="1:9" ht="12.75">
      <c r="A89" s="124"/>
      <c r="B89" s="117" t="s">
        <v>291</v>
      </c>
      <c r="C89" s="111"/>
      <c r="D89" s="111"/>
      <c r="E89" s="111"/>
      <c r="F89" s="111"/>
      <c r="G89" s="111"/>
      <c r="H89" s="111"/>
      <c r="I89" s="112"/>
    </row>
    <row r="90" spans="1:9" ht="12">
      <c r="A90" s="5">
        <f>A15</f>
        <v>2015</v>
      </c>
      <c r="B90" s="27">
        <v>4.4</v>
      </c>
      <c r="C90" s="27">
        <v>4.7</v>
      </c>
      <c r="D90" s="27">
        <v>3</v>
      </c>
      <c r="E90" s="27">
        <v>4.5</v>
      </c>
      <c r="F90" s="27">
        <v>4.8</v>
      </c>
      <c r="G90" s="27">
        <v>5.9</v>
      </c>
      <c r="H90" s="27">
        <v>3.7</v>
      </c>
      <c r="I90" s="27">
        <v>4.4</v>
      </c>
    </row>
    <row r="91" spans="1:9" ht="12">
      <c r="A91" s="5">
        <f>A16</f>
        <v>2016</v>
      </c>
      <c r="B91" s="27">
        <v>4.4</v>
      </c>
      <c r="C91" s="27">
        <v>4.8</v>
      </c>
      <c r="D91" s="27">
        <v>3.1</v>
      </c>
      <c r="E91" s="27">
        <v>4.7</v>
      </c>
      <c r="F91" s="27">
        <v>4.9</v>
      </c>
      <c r="G91" s="27">
        <v>6</v>
      </c>
      <c r="H91" s="27">
        <v>3.7</v>
      </c>
      <c r="I91" s="27">
        <v>4.5</v>
      </c>
    </row>
    <row r="92" spans="1:9" ht="12">
      <c r="A92" s="5">
        <f>C6-1</f>
        <v>2017</v>
      </c>
      <c r="B92" s="27">
        <v>4.4</v>
      </c>
      <c r="C92" s="27">
        <v>4.7</v>
      </c>
      <c r="D92" s="27">
        <v>3</v>
      </c>
      <c r="E92" s="27">
        <v>4.4</v>
      </c>
      <c r="F92" s="27">
        <v>5.1</v>
      </c>
      <c r="G92" s="27">
        <v>4.6</v>
      </c>
      <c r="H92" s="27">
        <v>3.7</v>
      </c>
      <c r="I92" s="27">
        <v>4.4</v>
      </c>
    </row>
    <row r="94" spans="1:10" ht="12">
      <c r="A94" s="67" t="s">
        <v>312</v>
      </c>
      <c r="B94" s="67"/>
      <c r="C94" s="67"/>
      <c r="D94" s="67"/>
      <c r="E94" s="67"/>
      <c r="F94" s="67"/>
      <c r="G94" s="67"/>
      <c r="H94" s="67"/>
      <c r="I94" s="82" t="s">
        <v>344</v>
      </c>
      <c r="J94" s="82" t="s">
        <v>345</v>
      </c>
    </row>
    <row r="96" spans="1:10" ht="12.75">
      <c r="A96" s="3" t="s">
        <v>50</v>
      </c>
      <c r="J96" s="15"/>
    </row>
    <row r="97" ht="12">
      <c r="A97" s="4" t="s">
        <v>51</v>
      </c>
    </row>
    <row r="98" spans="1:18" ht="15">
      <c r="A98" s="179" t="s">
        <v>95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2">
      <c r="A99" s="161" t="s">
        <v>90</v>
      </c>
      <c r="B99" s="161" t="s">
        <v>2</v>
      </c>
      <c r="C99" s="161" t="s">
        <v>5</v>
      </c>
      <c r="D99" s="161" t="s">
        <v>15</v>
      </c>
      <c r="E99" s="161" t="s">
        <v>91</v>
      </c>
      <c r="F99" s="180" t="s">
        <v>21</v>
      </c>
      <c r="G99" s="181"/>
      <c r="H99" s="182"/>
      <c r="I99" s="180" t="s">
        <v>22</v>
      </c>
      <c r="J99" s="181"/>
      <c r="K99" s="182"/>
      <c r="L99" s="180" t="s">
        <v>23</v>
      </c>
      <c r="M99" s="181"/>
      <c r="N99" s="182"/>
      <c r="O99" s="183" t="s">
        <v>24</v>
      </c>
      <c r="P99" s="183"/>
      <c r="Q99" s="183"/>
      <c r="R99" s="161" t="s">
        <v>45</v>
      </c>
    </row>
    <row r="100" spans="1:18" ht="45">
      <c r="A100" s="162"/>
      <c r="B100" s="162"/>
      <c r="C100" s="162"/>
      <c r="D100" s="162"/>
      <c r="E100" s="162"/>
      <c r="F100" s="9" t="s">
        <v>92</v>
      </c>
      <c r="G100" s="9" t="s">
        <v>93</v>
      </c>
      <c r="H100" s="9" t="s">
        <v>94</v>
      </c>
      <c r="I100" s="9" t="s">
        <v>92</v>
      </c>
      <c r="J100" s="9" t="s">
        <v>93</v>
      </c>
      <c r="K100" s="9" t="s">
        <v>94</v>
      </c>
      <c r="L100" s="9" t="s">
        <v>92</v>
      </c>
      <c r="M100" s="9" t="s">
        <v>93</v>
      </c>
      <c r="N100" s="9" t="s">
        <v>94</v>
      </c>
      <c r="O100" s="9" t="s">
        <v>92</v>
      </c>
      <c r="P100" s="9" t="s">
        <v>93</v>
      </c>
      <c r="Q100" s="9" t="s">
        <v>94</v>
      </c>
      <c r="R100" s="162"/>
    </row>
    <row r="101" spans="1:18" ht="12">
      <c r="A101" s="132" t="s">
        <v>37</v>
      </c>
      <c r="B101" s="5">
        <f>B33</f>
        <v>2013</v>
      </c>
      <c r="C101" s="32">
        <f>C64</f>
        <v>9298</v>
      </c>
      <c r="D101" s="14">
        <f aca="true" t="shared" si="18" ref="D101:D114">F101+I101+L101+O101</f>
        <v>2669</v>
      </c>
      <c r="E101" s="8">
        <f aca="true" t="shared" si="19" ref="E101:E114">D101/C101*1000</f>
        <v>287.05097870509786</v>
      </c>
      <c r="F101" s="11">
        <f>C33</f>
        <v>60.3</v>
      </c>
      <c r="G101" s="123">
        <v>0.904</v>
      </c>
      <c r="H101" s="8">
        <f>F101*G101</f>
        <v>54.5112</v>
      </c>
      <c r="I101" s="11">
        <f>C36</f>
        <v>1761.7</v>
      </c>
      <c r="J101" s="123">
        <v>0.658</v>
      </c>
      <c r="K101" s="8">
        <f>I101*J101</f>
        <v>1159.1986000000002</v>
      </c>
      <c r="L101" s="11">
        <f>C39</f>
        <v>721.7</v>
      </c>
      <c r="M101" s="123">
        <v>0.681</v>
      </c>
      <c r="N101" s="8">
        <f>L101*M101</f>
        <v>491.4777000000001</v>
      </c>
      <c r="O101" s="11">
        <f>C42</f>
        <v>125.3</v>
      </c>
      <c r="P101" s="123">
        <v>0.662</v>
      </c>
      <c r="Q101" s="8">
        <f>O101*P101</f>
        <v>82.9486</v>
      </c>
      <c r="R101" s="8">
        <f aca="true" t="shared" si="20" ref="R101:R114">Q101+N101+K101+H101</f>
        <v>1788.1361000000002</v>
      </c>
    </row>
    <row r="102" spans="1:18" ht="12">
      <c r="A102" s="166"/>
      <c r="B102" s="5">
        <f>B34</f>
        <v>2017</v>
      </c>
      <c r="C102" s="32">
        <f>C65</f>
        <v>9245</v>
      </c>
      <c r="D102" s="14">
        <f t="shared" si="18"/>
        <v>2750.8999999999996</v>
      </c>
      <c r="E102" s="8">
        <f t="shared" si="19"/>
        <v>297.5554353704705</v>
      </c>
      <c r="F102" s="11">
        <f>C34</f>
        <v>51</v>
      </c>
      <c r="G102" s="163"/>
      <c r="H102" s="8">
        <f>F102*G101</f>
        <v>46.104</v>
      </c>
      <c r="I102" s="11">
        <f>C37</f>
        <v>1658</v>
      </c>
      <c r="J102" s="163"/>
      <c r="K102" s="8">
        <f>I102*J101</f>
        <v>1090.964</v>
      </c>
      <c r="L102" s="11">
        <f>C40</f>
        <v>827.2</v>
      </c>
      <c r="M102" s="163"/>
      <c r="N102" s="8">
        <f>L102*M101</f>
        <v>563.3232</v>
      </c>
      <c r="O102" s="11">
        <f>C43</f>
        <v>214.7</v>
      </c>
      <c r="P102" s="163"/>
      <c r="Q102" s="8">
        <f>O102*P101</f>
        <v>142.1314</v>
      </c>
      <c r="R102" s="8">
        <f t="shared" si="20"/>
        <v>1842.5226</v>
      </c>
    </row>
    <row r="103" spans="1:18" ht="12">
      <c r="A103" s="132" t="s">
        <v>38</v>
      </c>
      <c r="B103" s="5">
        <f>B101</f>
        <v>2013</v>
      </c>
      <c r="C103" s="32">
        <f>D64</f>
        <v>1644</v>
      </c>
      <c r="D103" s="14">
        <f t="shared" si="18"/>
        <v>378.70000000000005</v>
      </c>
      <c r="E103" s="8">
        <f t="shared" si="19"/>
        <v>230.352798053528</v>
      </c>
      <c r="F103" s="11">
        <f>D33</f>
        <v>59.1</v>
      </c>
      <c r="G103" s="123">
        <v>1.052</v>
      </c>
      <c r="H103" s="8">
        <f>F103*G103</f>
        <v>62.1732</v>
      </c>
      <c r="I103" s="11">
        <f>D36</f>
        <v>276.8</v>
      </c>
      <c r="J103" s="123">
        <v>0.741</v>
      </c>
      <c r="K103" s="8">
        <f>I103*J103</f>
        <v>205.1088</v>
      </c>
      <c r="L103" s="11">
        <f>D39</f>
        <v>36.7</v>
      </c>
      <c r="M103" s="123">
        <v>0.717</v>
      </c>
      <c r="N103" s="8">
        <f>L103*M103</f>
        <v>26.3139</v>
      </c>
      <c r="O103" s="11">
        <f>D42</f>
        <v>6.1</v>
      </c>
      <c r="P103" s="123">
        <v>0.744</v>
      </c>
      <c r="Q103" s="8">
        <f>O103*P103</f>
        <v>4.538399999999999</v>
      </c>
      <c r="R103" s="8">
        <f t="shared" si="20"/>
        <v>298.1343</v>
      </c>
    </row>
    <row r="104" spans="1:18" ht="12">
      <c r="A104" s="166"/>
      <c r="B104" s="5">
        <f>B102</f>
        <v>2017</v>
      </c>
      <c r="C104" s="32">
        <f>D65</f>
        <v>1904</v>
      </c>
      <c r="D104" s="14">
        <f t="shared" si="18"/>
        <v>512.5</v>
      </c>
      <c r="E104" s="8">
        <f t="shared" si="19"/>
        <v>269.1701680672269</v>
      </c>
      <c r="F104" s="11">
        <f>D34</f>
        <v>59.3</v>
      </c>
      <c r="G104" s="163"/>
      <c r="H104" s="8">
        <f>F104*G103</f>
        <v>62.3836</v>
      </c>
      <c r="I104" s="11">
        <f>D37</f>
        <v>375</v>
      </c>
      <c r="J104" s="163"/>
      <c r="K104" s="8">
        <f>I104*J103</f>
        <v>277.875</v>
      </c>
      <c r="L104" s="11">
        <f>D40</f>
        <v>64.3</v>
      </c>
      <c r="M104" s="163"/>
      <c r="N104" s="8">
        <f>L104*M103</f>
        <v>46.1031</v>
      </c>
      <c r="O104" s="11">
        <f>D43</f>
        <v>13.9</v>
      </c>
      <c r="P104" s="163"/>
      <c r="Q104" s="8">
        <f>O104*P103</f>
        <v>10.3416</v>
      </c>
      <c r="R104" s="8">
        <f t="shared" si="20"/>
        <v>396.7033</v>
      </c>
    </row>
    <row r="105" spans="1:18" ht="12">
      <c r="A105" s="132" t="s">
        <v>39</v>
      </c>
      <c r="B105" s="5">
        <f>B101</f>
        <v>2013</v>
      </c>
      <c r="C105" s="32">
        <f>E64</f>
        <v>147</v>
      </c>
      <c r="D105" s="14">
        <f t="shared" si="18"/>
        <v>26.7</v>
      </c>
      <c r="E105" s="8">
        <f t="shared" si="19"/>
        <v>181.6326530612245</v>
      </c>
      <c r="F105" s="11">
        <f>E33</f>
        <v>1.9</v>
      </c>
      <c r="G105" s="123">
        <v>1.652</v>
      </c>
      <c r="H105" s="8">
        <f>F105*G105</f>
        <v>3.1388</v>
      </c>
      <c r="I105" s="11">
        <f>E36</f>
        <v>17</v>
      </c>
      <c r="J105" s="123">
        <v>1.038</v>
      </c>
      <c r="K105" s="8">
        <f>I105*J105</f>
        <v>17.646</v>
      </c>
      <c r="L105" s="11">
        <f>E39</f>
        <v>0</v>
      </c>
      <c r="M105" s="123">
        <v>0.95</v>
      </c>
      <c r="N105" s="8">
        <f>L105*M105</f>
        <v>0</v>
      </c>
      <c r="O105" s="11">
        <f>E42</f>
        <v>7.8</v>
      </c>
      <c r="P105" s="123">
        <v>1.454</v>
      </c>
      <c r="Q105" s="8">
        <f>O105*P105</f>
        <v>11.341199999999999</v>
      </c>
      <c r="R105" s="8">
        <f t="shared" si="20"/>
        <v>32.126000000000005</v>
      </c>
    </row>
    <row r="106" spans="1:18" ht="12">
      <c r="A106" s="166"/>
      <c r="B106" s="5">
        <f>B102</f>
        <v>2017</v>
      </c>
      <c r="C106" s="32">
        <f>E65</f>
        <v>140</v>
      </c>
      <c r="D106" s="14">
        <f t="shared" si="18"/>
        <v>26.5</v>
      </c>
      <c r="E106" s="8">
        <f t="shared" si="19"/>
        <v>189.28571428571428</v>
      </c>
      <c r="F106" s="11">
        <f>E34</f>
        <v>0.8</v>
      </c>
      <c r="G106" s="163"/>
      <c r="H106" s="8">
        <f>F106*G105</f>
        <v>1.3216</v>
      </c>
      <c r="I106" s="11">
        <f>E37</f>
        <v>18.4</v>
      </c>
      <c r="J106" s="163"/>
      <c r="K106" s="8">
        <f>I106*J105</f>
        <v>19.0992</v>
      </c>
      <c r="L106" s="11">
        <f>E40</f>
        <v>0.4</v>
      </c>
      <c r="M106" s="163"/>
      <c r="N106" s="8">
        <f>L106*M105</f>
        <v>0.38</v>
      </c>
      <c r="O106" s="11">
        <f>E43</f>
        <v>6.9</v>
      </c>
      <c r="P106" s="163"/>
      <c r="Q106" s="8">
        <f>O106*P105</f>
        <v>10.0326</v>
      </c>
      <c r="R106" s="8">
        <f t="shared" si="20"/>
        <v>30.8334</v>
      </c>
    </row>
    <row r="107" spans="1:18" ht="12">
      <c r="A107" s="132" t="s">
        <v>40</v>
      </c>
      <c r="B107" s="5">
        <f>B101</f>
        <v>2013</v>
      </c>
      <c r="C107" s="32">
        <f>F64</f>
        <v>2517</v>
      </c>
      <c r="D107" s="14">
        <f t="shared" si="18"/>
        <v>518.9</v>
      </c>
      <c r="E107" s="8">
        <f t="shared" si="19"/>
        <v>206.15812475168852</v>
      </c>
      <c r="F107" s="11">
        <f>F33</f>
        <v>32.5</v>
      </c>
      <c r="G107" s="123">
        <v>0.888</v>
      </c>
      <c r="H107" s="8">
        <f>F107*G107</f>
        <v>28.86</v>
      </c>
      <c r="I107" s="11">
        <f>F36</f>
        <v>254.7</v>
      </c>
      <c r="J107" s="123">
        <v>0.802</v>
      </c>
      <c r="K107" s="8">
        <f>I107*J107</f>
        <v>204.2694</v>
      </c>
      <c r="L107" s="11">
        <f>F39</f>
        <v>138.9</v>
      </c>
      <c r="M107" s="123">
        <v>0.738</v>
      </c>
      <c r="N107" s="8">
        <f>L107*M107</f>
        <v>102.5082</v>
      </c>
      <c r="O107" s="11">
        <f>F42</f>
        <v>92.8</v>
      </c>
      <c r="P107" s="123">
        <v>0.737</v>
      </c>
      <c r="Q107" s="8">
        <f>O107*P107</f>
        <v>68.39359999999999</v>
      </c>
      <c r="R107" s="8">
        <f t="shared" si="20"/>
        <v>404.0312</v>
      </c>
    </row>
    <row r="108" spans="1:18" ht="12">
      <c r="A108" s="166"/>
      <c r="B108" s="5">
        <f>B102</f>
        <v>2017</v>
      </c>
      <c r="C108" s="32">
        <f>F65</f>
        <v>2337</v>
      </c>
      <c r="D108" s="14">
        <f t="shared" si="18"/>
        <v>477.4</v>
      </c>
      <c r="E108" s="8">
        <f t="shared" si="19"/>
        <v>204.2789901583226</v>
      </c>
      <c r="F108" s="11">
        <f>F34</f>
        <v>32.7</v>
      </c>
      <c r="G108" s="163"/>
      <c r="H108" s="8">
        <f>F108*G107</f>
        <v>29.0376</v>
      </c>
      <c r="I108" s="11">
        <f>F37</f>
        <v>252.3</v>
      </c>
      <c r="J108" s="163"/>
      <c r="K108" s="8">
        <f>I108*J107</f>
        <v>202.3446</v>
      </c>
      <c r="L108" s="11">
        <f>F40</f>
        <v>111.9</v>
      </c>
      <c r="M108" s="163"/>
      <c r="N108" s="8">
        <f>L108*M107</f>
        <v>82.5822</v>
      </c>
      <c r="O108" s="11">
        <f>F43</f>
        <v>80.5</v>
      </c>
      <c r="P108" s="163"/>
      <c r="Q108" s="8">
        <f>O108*P107</f>
        <v>59.3285</v>
      </c>
      <c r="R108" s="8">
        <f t="shared" si="20"/>
        <v>373.29290000000003</v>
      </c>
    </row>
    <row r="109" spans="1:18" ht="12">
      <c r="A109" s="132" t="s">
        <v>48</v>
      </c>
      <c r="B109" s="5">
        <f>B101</f>
        <v>2013</v>
      </c>
      <c r="C109" s="32">
        <f>G64</f>
        <v>1766</v>
      </c>
      <c r="D109" s="14">
        <f t="shared" si="18"/>
        <v>376.5</v>
      </c>
      <c r="E109" s="8">
        <f t="shared" si="19"/>
        <v>213.19365798414498</v>
      </c>
      <c r="F109" s="11">
        <f>G33</f>
        <v>10.8</v>
      </c>
      <c r="G109" s="123">
        <v>0.713</v>
      </c>
      <c r="H109" s="8">
        <f>F109*G109</f>
        <v>7.7004</v>
      </c>
      <c r="I109" s="11">
        <f>G36</f>
        <v>151.8</v>
      </c>
      <c r="J109" s="123">
        <v>0.777</v>
      </c>
      <c r="K109" s="8">
        <f>I109*J109</f>
        <v>117.94860000000001</v>
      </c>
      <c r="L109" s="11">
        <f>G39</f>
        <v>104.3</v>
      </c>
      <c r="M109" s="123">
        <v>0.684</v>
      </c>
      <c r="N109" s="8">
        <f>L109*M109</f>
        <v>71.3412</v>
      </c>
      <c r="O109" s="11">
        <f>G42</f>
        <v>109.6</v>
      </c>
      <c r="P109" s="123">
        <v>0.673</v>
      </c>
      <c r="Q109" s="8">
        <f>O109*P109</f>
        <v>73.7608</v>
      </c>
      <c r="R109" s="8">
        <f t="shared" si="20"/>
        <v>270.75100000000003</v>
      </c>
    </row>
    <row r="110" spans="1:18" ht="12">
      <c r="A110" s="166"/>
      <c r="B110" s="5">
        <f>B102</f>
        <v>2017</v>
      </c>
      <c r="C110" s="32">
        <f>G65</f>
        <v>1795</v>
      </c>
      <c r="D110" s="14">
        <f t="shared" si="18"/>
        <v>427.70000000000005</v>
      </c>
      <c r="E110" s="8">
        <f t="shared" si="19"/>
        <v>238.2729805013928</v>
      </c>
      <c r="F110" s="11">
        <f>G34</f>
        <v>10.8</v>
      </c>
      <c r="G110" s="163"/>
      <c r="H110" s="8">
        <f>F110*G109</f>
        <v>7.7004</v>
      </c>
      <c r="I110" s="11">
        <f>G37</f>
        <v>174.8</v>
      </c>
      <c r="J110" s="163"/>
      <c r="K110" s="8">
        <f>I110*J109</f>
        <v>135.8196</v>
      </c>
      <c r="L110" s="11">
        <f>G40</f>
        <v>131.8</v>
      </c>
      <c r="M110" s="163"/>
      <c r="N110" s="8">
        <f>L110*M109</f>
        <v>90.15120000000002</v>
      </c>
      <c r="O110" s="11">
        <f>G43</f>
        <v>110.3</v>
      </c>
      <c r="P110" s="163"/>
      <c r="Q110" s="8">
        <f>O110*P109</f>
        <v>74.2319</v>
      </c>
      <c r="R110" s="8">
        <f t="shared" si="20"/>
        <v>307.90310000000005</v>
      </c>
    </row>
    <row r="111" spans="1:18" ht="12">
      <c r="A111" s="132" t="s">
        <v>42</v>
      </c>
      <c r="B111" s="5">
        <f>B101</f>
        <v>2013</v>
      </c>
      <c r="C111" s="32">
        <f>H64</f>
        <v>180</v>
      </c>
      <c r="D111" s="14">
        <f t="shared" si="18"/>
        <v>37.5</v>
      </c>
      <c r="E111" s="8">
        <f t="shared" si="19"/>
        <v>208.33333333333334</v>
      </c>
      <c r="F111" s="11">
        <f>H33</f>
        <v>3.9</v>
      </c>
      <c r="G111" s="123">
        <v>0.853</v>
      </c>
      <c r="H111" s="8">
        <f>F111*G111</f>
        <v>3.3266999999999998</v>
      </c>
      <c r="I111" s="11">
        <f>H36</f>
        <v>3.5</v>
      </c>
      <c r="J111" s="123">
        <v>0.834</v>
      </c>
      <c r="K111" s="8">
        <f>I111*J111</f>
        <v>2.919</v>
      </c>
      <c r="L111" s="11">
        <f>H39</f>
        <v>5.3</v>
      </c>
      <c r="M111" s="123">
        <v>0.619</v>
      </c>
      <c r="N111" s="8">
        <f>L111*M111</f>
        <v>3.2807</v>
      </c>
      <c r="O111" s="11">
        <f>H42</f>
        <v>24.8</v>
      </c>
      <c r="P111" s="123">
        <v>0.702</v>
      </c>
      <c r="Q111" s="8">
        <f>O111*P111</f>
        <v>17.4096</v>
      </c>
      <c r="R111" s="8">
        <f t="shared" si="20"/>
        <v>26.936</v>
      </c>
    </row>
    <row r="112" spans="1:18" ht="12">
      <c r="A112" s="166"/>
      <c r="B112" s="5">
        <f>B102</f>
        <v>2017</v>
      </c>
      <c r="C112" s="32">
        <f>H65</f>
        <v>338</v>
      </c>
      <c r="D112" s="14">
        <f t="shared" si="18"/>
        <v>70.8</v>
      </c>
      <c r="E112" s="8">
        <f t="shared" si="19"/>
        <v>209.46745562130175</v>
      </c>
      <c r="F112" s="11">
        <f>H34</f>
        <v>8.2</v>
      </c>
      <c r="G112" s="163"/>
      <c r="H112" s="8">
        <f>F112*G111</f>
        <v>6.994599999999999</v>
      </c>
      <c r="I112" s="11">
        <f>H37</f>
        <v>3.7</v>
      </c>
      <c r="J112" s="163"/>
      <c r="K112" s="8">
        <f>I112*J111</f>
        <v>3.0858</v>
      </c>
      <c r="L112" s="11">
        <f>H40</f>
        <v>7.5</v>
      </c>
      <c r="M112" s="163"/>
      <c r="N112" s="8">
        <f>L112*M111</f>
        <v>4.6425</v>
      </c>
      <c r="O112" s="11">
        <f>H43</f>
        <v>51.4</v>
      </c>
      <c r="P112" s="163"/>
      <c r="Q112" s="8">
        <f>O112*P111</f>
        <v>36.0828</v>
      </c>
      <c r="R112" s="8">
        <f t="shared" si="20"/>
        <v>50.805699999999995</v>
      </c>
    </row>
    <row r="113" spans="1:18" ht="12">
      <c r="A113" s="132" t="s">
        <v>43</v>
      </c>
      <c r="B113" s="5">
        <f>B101</f>
        <v>2013</v>
      </c>
      <c r="C113" s="32">
        <f>I64</f>
        <v>78</v>
      </c>
      <c r="D113" s="14">
        <f t="shared" si="18"/>
        <v>14.599999999999998</v>
      </c>
      <c r="E113" s="8">
        <f t="shared" si="19"/>
        <v>187.17948717948715</v>
      </c>
      <c r="F113" s="11">
        <f>I33</f>
        <v>0.6</v>
      </c>
      <c r="G113" s="123">
        <v>0.809</v>
      </c>
      <c r="H113" s="8">
        <f>F113*G113</f>
        <v>0.4854</v>
      </c>
      <c r="I113" s="11">
        <f>I36</f>
        <v>10.7</v>
      </c>
      <c r="J113" s="123">
        <v>0.677</v>
      </c>
      <c r="K113" s="8">
        <f>I113*J113</f>
        <v>7.2439</v>
      </c>
      <c r="L113" s="11">
        <f>I39</f>
        <v>1</v>
      </c>
      <c r="M113" s="123">
        <v>0.623</v>
      </c>
      <c r="N113" s="8">
        <f>L113*M113</f>
        <v>0.623</v>
      </c>
      <c r="O113" s="11">
        <f>I42</f>
        <v>2.3</v>
      </c>
      <c r="P113" s="123">
        <v>0.654</v>
      </c>
      <c r="Q113" s="8">
        <f>O113*P113</f>
        <v>1.5042</v>
      </c>
      <c r="R113" s="8">
        <f t="shared" si="20"/>
        <v>9.8565</v>
      </c>
    </row>
    <row r="114" spans="1:18" ht="12">
      <c r="A114" s="166"/>
      <c r="B114" s="5">
        <f>B102</f>
        <v>2017</v>
      </c>
      <c r="C114" s="32">
        <f>I65</f>
        <v>142</v>
      </c>
      <c r="D114" s="14">
        <f t="shared" si="18"/>
        <v>14.6</v>
      </c>
      <c r="E114" s="8">
        <f t="shared" si="19"/>
        <v>102.8169014084507</v>
      </c>
      <c r="F114" s="11">
        <f>I34</f>
        <v>0.4</v>
      </c>
      <c r="G114" s="163"/>
      <c r="H114" s="8">
        <f>F114*G113</f>
        <v>0.32360000000000005</v>
      </c>
      <c r="I114" s="11">
        <f>I37</f>
        <v>11.9</v>
      </c>
      <c r="J114" s="163"/>
      <c r="K114" s="8">
        <f>I114*J113</f>
        <v>8.0563</v>
      </c>
      <c r="L114" s="11">
        <f>I40</f>
        <v>0.6</v>
      </c>
      <c r="M114" s="163"/>
      <c r="N114" s="8">
        <f>L114*M113</f>
        <v>0.37379999999999997</v>
      </c>
      <c r="O114" s="11">
        <f>I43</f>
        <v>1.7</v>
      </c>
      <c r="P114" s="163"/>
      <c r="Q114" s="8">
        <f>O114*P113</f>
        <v>1.1118000000000001</v>
      </c>
      <c r="R114" s="8">
        <f t="shared" si="20"/>
        <v>9.8655</v>
      </c>
    </row>
    <row r="115" spans="1:18" ht="12">
      <c r="A115" s="160" t="s">
        <v>96</v>
      </c>
      <c r="B115" s="5">
        <f>B101</f>
        <v>2013</v>
      </c>
      <c r="C115" s="5">
        <f>C101+C103+C105+C107+C109+C111+C113</f>
        <v>15630</v>
      </c>
      <c r="D115" s="8">
        <f>D101+D103+D105+D107+D109+D111+D113</f>
        <v>4021.8999999999996</v>
      </c>
      <c r="E115" s="8"/>
      <c r="F115" s="8">
        <f>F101+F103+F105+F107+F109+F111+F113</f>
        <v>169.10000000000002</v>
      </c>
      <c r="G115" s="5"/>
      <c r="H115" s="8">
        <f>H101+H103+H105+H107+H109+H111+H113</f>
        <v>160.1957</v>
      </c>
      <c r="I115" s="8">
        <f>I101+I103+I105+I107+I109+I111+I113</f>
        <v>2476.2</v>
      </c>
      <c r="J115" s="5"/>
      <c r="K115" s="8">
        <f>K101+K103+K105+K107+K109+K111+K113</f>
        <v>1714.3343</v>
      </c>
      <c r="L115" s="8">
        <f>L101+L103+L105+L107+L109+L111+L113</f>
        <v>1007.9</v>
      </c>
      <c r="M115" s="5"/>
      <c r="N115" s="8">
        <f>N101+N103+N105+N107+N109+N111+N113</f>
        <v>695.5447000000001</v>
      </c>
      <c r="O115" s="8">
        <f>O101+O103+O105+O107+O109+O111+O113</f>
        <v>368.70000000000005</v>
      </c>
      <c r="P115" s="5"/>
      <c r="Q115" s="8">
        <f>Q101+Q103+Q105+Q107+Q109+Q111+Q113</f>
        <v>259.8964</v>
      </c>
      <c r="R115" s="8">
        <f>R101+R103+R105+R107+R109+R111+R113</f>
        <v>2829.9711000000007</v>
      </c>
    </row>
    <row r="116" spans="1:18" ht="12">
      <c r="A116" s="160"/>
      <c r="B116" s="5">
        <f>B102</f>
        <v>2017</v>
      </c>
      <c r="C116" s="5">
        <f>C102+C104+C106+C108+C110+C112+C114</f>
        <v>15901</v>
      </c>
      <c r="D116" s="8">
        <f>D102+D104+D106+D108+D110+D112+D114</f>
        <v>4280.400000000001</v>
      </c>
      <c r="E116" s="8"/>
      <c r="F116" s="8">
        <f>F102+F104+F106+F108+F110+F112+F114</f>
        <v>163.20000000000002</v>
      </c>
      <c r="G116" s="5"/>
      <c r="H116" s="8">
        <f>H102+H104+H106+H108+H110+H112+H114</f>
        <v>153.8654</v>
      </c>
      <c r="I116" s="8">
        <f>I102+I104+I106+I108+I110+I112+I114</f>
        <v>2494.1000000000004</v>
      </c>
      <c r="J116" s="5"/>
      <c r="K116" s="8">
        <f>K102+K104+K106+K108+K110+K112+K114</f>
        <v>1737.2445</v>
      </c>
      <c r="L116" s="8">
        <f>L102+L104+L106+L108+L110+L112+L114</f>
        <v>1143.6999999999998</v>
      </c>
      <c r="M116" s="5"/>
      <c r="N116" s="8">
        <f>N102+N104+N106+N108+N110+N112+N114</f>
        <v>787.556</v>
      </c>
      <c r="O116" s="8">
        <f>O102+O104+O106+O108+O110+O112+O114</f>
        <v>479.4</v>
      </c>
      <c r="P116" s="5"/>
      <c r="Q116" s="8">
        <f>Q102+Q104+Q106+Q108+Q110+Q112+Q114</f>
        <v>333.26060000000007</v>
      </c>
      <c r="R116" s="8">
        <f>R102+R104+R106+R108+R110+R112+R114</f>
        <v>3011.9264999999996</v>
      </c>
    </row>
    <row r="117" spans="1:18" ht="12">
      <c r="A117" s="20"/>
      <c r="B117" s="20"/>
      <c r="C117" s="20"/>
      <c r="D117" s="21"/>
      <c r="E117" s="21"/>
      <c r="F117" s="21"/>
      <c r="G117" s="20"/>
      <c r="H117" s="21"/>
      <c r="I117" s="21"/>
      <c r="J117" s="20"/>
      <c r="K117" s="21"/>
      <c r="L117" s="21"/>
      <c r="M117" s="20"/>
      <c r="N117" s="21"/>
      <c r="O117" s="21"/>
      <c r="P117" s="20"/>
      <c r="Q117" s="21"/>
      <c r="R117" s="21"/>
    </row>
    <row r="118" spans="1:18" ht="12">
      <c r="A118" s="20"/>
      <c r="B118" s="20"/>
      <c r="C118" s="20"/>
      <c r="D118" s="21"/>
      <c r="E118" s="21"/>
      <c r="F118" s="21"/>
      <c r="G118" s="20"/>
      <c r="H118" s="21"/>
      <c r="I118" s="21"/>
      <c r="J118" s="20"/>
      <c r="K118" s="21"/>
      <c r="L118" s="21"/>
      <c r="M118" s="20"/>
      <c r="N118" s="21"/>
      <c r="O118" s="21"/>
      <c r="P118" s="20"/>
      <c r="Q118" s="21"/>
      <c r="R118" s="21"/>
    </row>
    <row r="120" ht="12">
      <c r="A120" s="3"/>
    </row>
    <row r="121" spans="1:9" ht="12">
      <c r="A121" s="132" t="s">
        <v>46</v>
      </c>
      <c r="B121" s="132" t="s">
        <v>2</v>
      </c>
      <c r="C121" s="132" t="s">
        <v>5</v>
      </c>
      <c r="D121" s="132" t="s">
        <v>15</v>
      </c>
      <c r="E121" s="126" t="s">
        <v>47</v>
      </c>
      <c r="F121" s="126"/>
      <c r="G121" s="126"/>
      <c r="H121" s="126"/>
      <c r="I121" s="132" t="s">
        <v>198</v>
      </c>
    </row>
    <row r="122" spans="1:9" ht="36.75" customHeight="1">
      <c r="A122" s="138"/>
      <c r="B122" s="138"/>
      <c r="C122" s="138"/>
      <c r="D122" s="138"/>
      <c r="E122" s="1" t="s">
        <v>16</v>
      </c>
      <c r="F122" s="1" t="s">
        <v>17</v>
      </c>
      <c r="G122" s="1" t="s">
        <v>18</v>
      </c>
      <c r="H122" s="1" t="s">
        <v>19</v>
      </c>
      <c r="I122" s="138"/>
    </row>
    <row r="123" spans="1:9" ht="12">
      <c r="A123" s="121" t="s">
        <v>37</v>
      </c>
      <c r="B123" s="1">
        <f>B33</f>
        <v>2013</v>
      </c>
      <c r="C123" s="1">
        <f aca="true" t="shared" si="21" ref="C123:D138">C101</f>
        <v>9298</v>
      </c>
      <c r="D123" s="12">
        <f t="shared" si="21"/>
        <v>2669</v>
      </c>
      <c r="E123" s="12">
        <f aca="true" t="shared" si="22" ref="E123:E138">H101</f>
        <v>54.5112</v>
      </c>
      <c r="F123" s="12">
        <f aca="true" t="shared" si="23" ref="F123:F138">K101</f>
        <v>1159.1986000000002</v>
      </c>
      <c r="G123" s="12">
        <f aca="true" t="shared" si="24" ref="G123:G138">N101</f>
        <v>491.4777000000001</v>
      </c>
      <c r="H123" s="12">
        <f aca="true" t="shared" si="25" ref="H123:H138">Q101</f>
        <v>82.9486</v>
      </c>
      <c r="I123" s="12">
        <f aca="true" t="shared" si="26" ref="I123:I138">R101</f>
        <v>1788.1361000000002</v>
      </c>
    </row>
    <row r="124" spans="1:9" ht="12">
      <c r="A124" s="122"/>
      <c r="B124" s="1">
        <f>B34</f>
        <v>2017</v>
      </c>
      <c r="C124" s="1">
        <f t="shared" si="21"/>
        <v>9245</v>
      </c>
      <c r="D124" s="12">
        <f t="shared" si="21"/>
        <v>2750.8999999999996</v>
      </c>
      <c r="E124" s="12">
        <f t="shared" si="22"/>
        <v>46.104</v>
      </c>
      <c r="F124" s="12">
        <f t="shared" si="23"/>
        <v>1090.964</v>
      </c>
      <c r="G124" s="12">
        <f t="shared" si="24"/>
        <v>563.3232</v>
      </c>
      <c r="H124" s="12">
        <f t="shared" si="25"/>
        <v>142.1314</v>
      </c>
      <c r="I124" s="12">
        <f t="shared" si="26"/>
        <v>1842.5226</v>
      </c>
    </row>
    <row r="125" spans="1:9" ht="12">
      <c r="A125" s="125" t="s">
        <v>38</v>
      </c>
      <c r="B125" s="5">
        <f>B123</f>
        <v>2013</v>
      </c>
      <c r="C125" s="1">
        <f t="shared" si="21"/>
        <v>1644</v>
      </c>
      <c r="D125" s="12">
        <f t="shared" si="21"/>
        <v>378.70000000000005</v>
      </c>
      <c r="E125" s="12">
        <f t="shared" si="22"/>
        <v>62.1732</v>
      </c>
      <c r="F125" s="12">
        <f t="shared" si="23"/>
        <v>205.1088</v>
      </c>
      <c r="G125" s="12">
        <f t="shared" si="24"/>
        <v>26.3139</v>
      </c>
      <c r="H125" s="12">
        <f t="shared" si="25"/>
        <v>4.538399999999999</v>
      </c>
      <c r="I125" s="12">
        <f t="shared" si="26"/>
        <v>298.1343</v>
      </c>
    </row>
    <row r="126" spans="1:9" ht="12">
      <c r="A126" s="119"/>
      <c r="B126" s="5">
        <f>B124</f>
        <v>2017</v>
      </c>
      <c r="C126" s="1">
        <f t="shared" si="21"/>
        <v>1904</v>
      </c>
      <c r="D126" s="12">
        <f t="shared" si="21"/>
        <v>512.5</v>
      </c>
      <c r="E126" s="12">
        <f t="shared" si="22"/>
        <v>62.3836</v>
      </c>
      <c r="F126" s="12">
        <f t="shared" si="23"/>
        <v>277.875</v>
      </c>
      <c r="G126" s="12">
        <f t="shared" si="24"/>
        <v>46.1031</v>
      </c>
      <c r="H126" s="12">
        <f t="shared" si="25"/>
        <v>10.3416</v>
      </c>
      <c r="I126" s="12">
        <f t="shared" si="26"/>
        <v>396.7033</v>
      </c>
    </row>
    <row r="127" spans="1:9" ht="12">
      <c r="A127" s="125" t="s">
        <v>39</v>
      </c>
      <c r="B127" s="5">
        <f>B123</f>
        <v>2013</v>
      </c>
      <c r="C127" s="1">
        <f t="shared" si="21"/>
        <v>147</v>
      </c>
      <c r="D127" s="12">
        <f t="shared" si="21"/>
        <v>26.7</v>
      </c>
      <c r="E127" s="12">
        <f t="shared" si="22"/>
        <v>3.1388</v>
      </c>
      <c r="F127" s="12">
        <f t="shared" si="23"/>
        <v>17.646</v>
      </c>
      <c r="G127" s="12">
        <f t="shared" si="24"/>
        <v>0</v>
      </c>
      <c r="H127" s="12">
        <f t="shared" si="25"/>
        <v>11.341199999999999</v>
      </c>
      <c r="I127" s="12">
        <f t="shared" si="26"/>
        <v>32.126000000000005</v>
      </c>
    </row>
    <row r="128" spans="1:9" ht="12">
      <c r="A128" s="119"/>
      <c r="B128" s="5">
        <f>B124</f>
        <v>2017</v>
      </c>
      <c r="C128" s="1">
        <f t="shared" si="21"/>
        <v>140</v>
      </c>
      <c r="D128" s="12">
        <f t="shared" si="21"/>
        <v>26.5</v>
      </c>
      <c r="E128" s="12">
        <f t="shared" si="22"/>
        <v>1.3216</v>
      </c>
      <c r="F128" s="12">
        <f t="shared" si="23"/>
        <v>19.0992</v>
      </c>
      <c r="G128" s="12">
        <f t="shared" si="24"/>
        <v>0.38</v>
      </c>
      <c r="H128" s="12">
        <f t="shared" si="25"/>
        <v>10.0326</v>
      </c>
      <c r="I128" s="12">
        <f t="shared" si="26"/>
        <v>30.8334</v>
      </c>
    </row>
    <row r="129" spans="1:9" ht="12">
      <c r="A129" s="125" t="s">
        <v>40</v>
      </c>
      <c r="B129" s="5">
        <f>B123</f>
        <v>2013</v>
      </c>
      <c r="C129" s="1">
        <f t="shared" si="21"/>
        <v>2517</v>
      </c>
      <c r="D129" s="12">
        <f t="shared" si="21"/>
        <v>518.9</v>
      </c>
      <c r="E129" s="12">
        <f t="shared" si="22"/>
        <v>28.86</v>
      </c>
      <c r="F129" s="12">
        <f t="shared" si="23"/>
        <v>204.2694</v>
      </c>
      <c r="G129" s="12">
        <f t="shared" si="24"/>
        <v>102.5082</v>
      </c>
      <c r="H129" s="12">
        <f t="shared" si="25"/>
        <v>68.39359999999999</v>
      </c>
      <c r="I129" s="12">
        <f t="shared" si="26"/>
        <v>404.0312</v>
      </c>
    </row>
    <row r="130" spans="1:9" ht="12">
      <c r="A130" s="119"/>
      <c r="B130" s="5">
        <f>B124</f>
        <v>2017</v>
      </c>
      <c r="C130" s="1">
        <f t="shared" si="21"/>
        <v>2337</v>
      </c>
      <c r="D130" s="12">
        <f t="shared" si="21"/>
        <v>477.4</v>
      </c>
      <c r="E130" s="12">
        <f t="shared" si="22"/>
        <v>29.0376</v>
      </c>
      <c r="F130" s="12">
        <f t="shared" si="23"/>
        <v>202.3446</v>
      </c>
      <c r="G130" s="12">
        <f t="shared" si="24"/>
        <v>82.5822</v>
      </c>
      <c r="H130" s="12">
        <f t="shared" si="25"/>
        <v>59.3285</v>
      </c>
      <c r="I130" s="12">
        <f t="shared" si="26"/>
        <v>373.29290000000003</v>
      </c>
    </row>
    <row r="131" spans="1:9" ht="12">
      <c r="A131" s="121" t="s">
        <v>48</v>
      </c>
      <c r="B131" s="5">
        <f>B123</f>
        <v>2013</v>
      </c>
      <c r="C131" s="1">
        <f t="shared" si="21"/>
        <v>1766</v>
      </c>
      <c r="D131" s="12">
        <f t="shared" si="21"/>
        <v>376.5</v>
      </c>
      <c r="E131" s="12">
        <f t="shared" si="22"/>
        <v>7.7004</v>
      </c>
      <c r="F131" s="12">
        <f t="shared" si="23"/>
        <v>117.94860000000001</v>
      </c>
      <c r="G131" s="12">
        <f t="shared" si="24"/>
        <v>71.3412</v>
      </c>
      <c r="H131" s="12">
        <f t="shared" si="25"/>
        <v>73.7608</v>
      </c>
      <c r="I131" s="12">
        <f t="shared" si="26"/>
        <v>270.75100000000003</v>
      </c>
    </row>
    <row r="132" spans="1:9" ht="12">
      <c r="A132" s="122"/>
      <c r="B132" s="5">
        <f>B124</f>
        <v>2017</v>
      </c>
      <c r="C132" s="1">
        <f t="shared" si="21"/>
        <v>1795</v>
      </c>
      <c r="D132" s="12">
        <f t="shared" si="21"/>
        <v>427.70000000000005</v>
      </c>
      <c r="E132" s="12">
        <f t="shared" si="22"/>
        <v>7.7004</v>
      </c>
      <c r="F132" s="12">
        <f t="shared" si="23"/>
        <v>135.8196</v>
      </c>
      <c r="G132" s="12">
        <f t="shared" si="24"/>
        <v>90.15120000000002</v>
      </c>
      <c r="H132" s="12">
        <f t="shared" si="25"/>
        <v>74.2319</v>
      </c>
      <c r="I132" s="12">
        <f t="shared" si="26"/>
        <v>307.90310000000005</v>
      </c>
    </row>
    <row r="133" spans="1:9" ht="12">
      <c r="A133" s="125" t="s">
        <v>42</v>
      </c>
      <c r="B133" s="5">
        <f>B123</f>
        <v>2013</v>
      </c>
      <c r="C133" s="1">
        <f t="shared" si="21"/>
        <v>180</v>
      </c>
      <c r="D133" s="12">
        <f t="shared" si="21"/>
        <v>37.5</v>
      </c>
      <c r="E133" s="12">
        <f t="shared" si="22"/>
        <v>3.3266999999999998</v>
      </c>
      <c r="F133" s="12">
        <f t="shared" si="23"/>
        <v>2.919</v>
      </c>
      <c r="G133" s="12">
        <f t="shared" si="24"/>
        <v>3.2807</v>
      </c>
      <c r="H133" s="12">
        <f t="shared" si="25"/>
        <v>17.4096</v>
      </c>
      <c r="I133" s="12">
        <f t="shared" si="26"/>
        <v>26.936</v>
      </c>
    </row>
    <row r="134" spans="1:9" ht="12">
      <c r="A134" s="119"/>
      <c r="B134" s="5">
        <f>B124</f>
        <v>2017</v>
      </c>
      <c r="C134" s="1">
        <f t="shared" si="21"/>
        <v>338</v>
      </c>
      <c r="D134" s="12">
        <f t="shared" si="21"/>
        <v>70.8</v>
      </c>
      <c r="E134" s="12">
        <f t="shared" si="22"/>
        <v>6.994599999999999</v>
      </c>
      <c r="F134" s="12">
        <f t="shared" si="23"/>
        <v>3.0858</v>
      </c>
      <c r="G134" s="12">
        <f t="shared" si="24"/>
        <v>4.6425</v>
      </c>
      <c r="H134" s="12">
        <f t="shared" si="25"/>
        <v>36.0828</v>
      </c>
      <c r="I134" s="12">
        <f t="shared" si="26"/>
        <v>50.805699999999995</v>
      </c>
    </row>
    <row r="135" spans="1:9" ht="12">
      <c r="A135" s="125" t="s">
        <v>43</v>
      </c>
      <c r="B135" s="5">
        <f>B123</f>
        <v>2013</v>
      </c>
      <c r="C135" s="1">
        <f t="shared" si="21"/>
        <v>78</v>
      </c>
      <c r="D135" s="12">
        <f t="shared" si="21"/>
        <v>14.599999999999998</v>
      </c>
      <c r="E135" s="12">
        <f t="shared" si="22"/>
        <v>0.4854</v>
      </c>
      <c r="F135" s="12">
        <f t="shared" si="23"/>
        <v>7.2439</v>
      </c>
      <c r="G135" s="12">
        <f t="shared" si="24"/>
        <v>0.623</v>
      </c>
      <c r="H135" s="12">
        <f t="shared" si="25"/>
        <v>1.5042</v>
      </c>
      <c r="I135" s="12">
        <f t="shared" si="26"/>
        <v>9.8565</v>
      </c>
    </row>
    <row r="136" spans="1:9" ht="12">
      <c r="A136" s="119"/>
      <c r="B136" s="5">
        <f>B124</f>
        <v>2017</v>
      </c>
      <c r="C136" s="1">
        <f t="shared" si="21"/>
        <v>142</v>
      </c>
      <c r="D136" s="12">
        <f t="shared" si="21"/>
        <v>14.6</v>
      </c>
      <c r="E136" s="12">
        <f t="shared" si="22"/>
        <v>0.32360000000000005</v>
      </c>
      <c r="F136" s="12">
        <f t="shared" si="23"/>
        <v>8.0563</v>
      </c>
      <c r="G136" s="12">
        <f t="shared" si="24"/>
        <v>0.37379999999999997</v>
      </c>
      <c r="H136" s="12">
        <f t="shared" si="25"/>
        <v>1.1118000000000001</v>
      </c>
      <c r="I136" s="12">
        <f t="shared" si="26"/>
        <v>9.8655</v>
      </c>
    </row>
    <row r="137" spans="1:9" ht="12">
      <c r="A137" s="125" t="s">
        <v>49</v>
      </c>
      <c r="B137" s="5">
        <f>B123</f>
        <v>2013</v>
      </c>
      <c r="C137" s="1">
        <f t="shared" si="21"/>
        <v>15630</v>
      </c>
      <c r="D137" s="12">
        <f t="shared" si="21"/>
        <v>4021.8999999999996</v>
      </c>
      <c r="E137" s="12">
        <f t="shared" si="22"/>
        <v>160.1957</v>
      </c>
      <c r="F137" s="12">
        <f t="shared" si="23"/>
        <v>1714.3343</v>
      </c>
      <c r="G137" s="12">
        <f t="shared" si="24"/>
        <v>695.5447000000001</v>
      </c>
      <c r="H137" s="12">
        <f t="shared" si="25"/>
        <v>259.8964</v>
      </c>
      <c r="I137" s="12">
        <f t="shared" si="26"/>
        <v>2829.9711000000007</v>
      </c>
    </row>
    <row r="138" spans="1:9" ht="12">
      <c r="A138" s="120"/>
      <c r="B138" s="5">
        <f>B124</f>
        <v>2017</v>
      </c>
      <c r="C138" s="1">
        <f t="shared" si="21"/>
        <v>15901</v>
      </c>
      <c r="D138" s="12">
        <f t="shared" si="21"/>
        <v>4280.400000000001</v>
      </c>
      <c r="E138" s="12">
        <f t="shared" si="22"/>
        <v>153.8654</v>
      </c>
      <c r="F138" s="12">
        <f t="shared" si="23"/>
        <v>1737.2445</v>
      </c>
      <c r="G138" s="12">
        <f t="shared" si="24"/>
        <v>787.556</v>
      </c>
      <c r="H138" s="12">
        <f t="shared" si="25"/>
        <v>333.26060000000007</v>
      </c>
      <c r="I138" s="12">
        <f t="shared" si="26"/>
        <v>3011.9264999999996</v>
      </c>
    </row>
    <row r="141" spans="1:9" ht="22.5" customHeight="1">
      <c r="A141" s="126" t="s">
        <v>2</v>
      </c>
      <c r="B141" s="126" t="s">
        <v>5</v>
      </c>
      <c r="C141" s="126" t="s">
        <v>52</v>
      </c>
      <c r="D141" s="126" t="s">
        <v>45</v>
      </c>
      <c r="E141" s="126"/>
      <c r="F141" s="126"/>
      <c r="G141" s="126" t="s">
        <v>55</v>
      </c>
      <c r="H141" s="126"/>
      <c r="I141" s="126"/>
    </row>
    <row r="142" spans="1:9" ht="24.75" customHeight="1">
      <c r="A142" s="126"/>
      <c r="B142" s="126"/>
      <c r="C142" s="126"/>
      <c r="D142" s="1" t="s">
        <v>9</v>
      </c>
      <c r="E142" s="1" t="s">
        <v>53</v>
      </c>
      <c r="F142" s="1" t="s">
        <v>54</v>
      </c>
      <c r="G142" s="1" t="s">
        <v>9</v>
      </c>
      <c r="H142" s="1" t="s">
        <v>53</v>
      </c>
      <c r="I142" s="1" t="s">
        <v>54</v>
      </c>
    </row>
    <row r="143" spans="1:9" ht="12">
      <c r="A143" s="5">
        <f>B33</f>
        <v>2013</v>
      </c>
      <c r="B143" s="48">
        <f>D13</f>
        <v>15630</v>
      </c>
      <c r="C143" s="8">
        <f>D137</f>
        <v>4021.8999999999996</v>
      </c>
      <c r="D143" s="8">
        <f>I137</f>
        <v>2829.9711000000007</v>
      </c>
      <c r="E143" s="8">
        <f>D143/B143*1000</f>
        <v>181.06021113243767</v>
      </c>
      <c r="F143" s="8">
        <f>D143/C143</f>
        <v>0.7036403441159653</v>
      </c>
      <c r="G143" s="8">
        <f>D143*0.5</f>
        <v>1414.9855500000003</v>
      </c>
      <c r="H143" s="8">
        <f>G143/B143*1000</f>
        <v>90.53010556621884</v>
      </c>
      <c r="I143" s="8">
        <f>G143/C143</f>
        <v>0.35182017205798266</v>
      </c>
    </row>
    <row r="144" spans="1:9" ht="12">
      <c r="A144" s="5">
        <f>B34</f>
        <v>2017</v>
      </c>
      <c r="B144" s="48">
        <f>D17</f>
        <v>15901</v>
      </c>
      <c r="C144" s="8">
        <f>D138</f>
        <v>4280.400000000001</v>
      </c>
      <c r="D144" s="8">
        <f>I138</f>
        <v>3011.9264999999996</v>
      </c>
      <c r="E144" s="8">
        <f>D144/B144*1000</f>
        <v>189.41742657694482</v>
      </c>
      <c r="F144" s="8">
        <f>D144/C144</f>
        <v>0.7036553826745162</v>
      </c>
      <c r="G144" s="8">
        <f>D144*0.5</f>
        <v>1505.9632499999998</v>
      </c>
      <c r="H144" s="8">
        <f>G144/B144*1000</f>
        <v>94.70871328847241</v>
      </c>
      <c r="I144" s="8">
        <f>G144/C144</f>
        <v>0.3518276913372581</v>
      </c>
    </row>
    <row r="146" spans="1:7" ht="12">
      <c r="A146" s="79" t="s">
        <v>346</v>
      </c>
      <c r="B146" s="67"/>
      <c r="C146" s="67"/>
      <c r="D146" s="67"/>
      <c r="E146" s="82"/>
      <c r="F146" s="82"/>
      <c r="G146" s="67"/>
    </row>
    <row r="150" ht="12">
      <c r="A150" s="61" t="s">
        <v>56</v>
      </c>
    </row>
    <row r="151" spans="1:10" ht="12">
      <c r="A151" s="123" t="s">
        <v>2</v>
      </c>
      <c r="B151" s="160" t="s">
        <v>57</v>
      </c>
      <c r="C151" s="160"/>
      <c r="D151" s="160"/>
      <c r="E151" s="160"/>
      <c r="F151" s="160"/>
      <c r="G151" s="160"/>
      <c r="H151" s="160"/>
      <c r="I151" s="160"/>
      <c r="J151" s="160"/>
    </row>
    <row r="152" spans="1:10" ht="12">
      <c r="A152" s="124"/>
      <c r="B152" s="158" t="s">
        <v>296</v>
      </c>
      <c r="C152" s="158"/>
      <c r="D152" s="158"/>
      <c r="E152" s="158" t="s">
        <v>299</v>
      </c>
      <c r="F152" s="158"/>
      <c r="G152" s="158"/>
      <c r="H152" s="158" t="s">
        <v>58</v>
      </c>
      <c r="I152" s="158"/>
      <c r="J152" s="158"/>
    </row>
    <row r="153" spans="1:10" ht="12">
      <c r="A153" s="5">
        <v>2014</v>
      </c>
      <c r="B153" s="109">
        <v>29.2</v>
      </c>
      <c r="C153" s="134"/>
      <c r="D153" s="110"/>
      <c r="E153" s="109">
        <v>39.7</v>
      </c>
      <c r="F153" s="134"/>
      <c r="G153" s="110"/>
      <c r="H153" s="109"/>
      <c r="I153" s="134"/>
      <c r="J153" s="110"/>
    </row>
    <row r="154" spans="1:10" ht="12">
      <c r="A154" s="5">
        <v>2015</v>
      </c>
      <c r="B154" s="109">
        <v>29.2</v>
      </c>
      <c r="C154" s="134"/>
      <c r="D154" s="110"/>
      <c r="E154" s="109">
        <v>39.7</v>
      </c>
      <c r="F154" s="134"/>
      <c r="G154" s="110"/>
      <c r="H154" s="109"/>
      <c r="I154" s="134"/>
      <c r="J154" s="110"/>
    </row>
    <row r="155" spans="1:10" ht="12">
      <c r="A155" s="5">
        <v>2017</v>
      </c>
      <c r="B155" s="135">
        <v>29.2</v>
      </c>
      <c r="C155" s="136"/>
      <c r="D155" s="137"/>
      <c r="E155" s="135">
        <v>39.7</v>
      </c>
      <c r="F155" s="136"/>
      <c r="G155" s="137"/>
      <c r="H155" s="135"/>
      <c r="I155" s="136"/>
      <c r="J155" s="137"/>
    </row>
    <row r="156" spans="1:11" ht="12">
      <c r="A156" s="20"/>
      <c r="B156" s="68"/>
      <c r="C156" s="68"/>
      <c r="D156" s="68"/>
      <c r="E156" s="68"/>
      <c r="F156" s="68"/>
      <c r="G156" s="68"/>
      <c r="H156" s="68"/>
      <c r="I156" s="68"/>
      <c r="J156" s="68"/>
      <c r="K156" s="69"/>
    </row>
    <row r="157" spans="1:11" ht="12">
      <c r="A157" s="20"/>
      <c r="B157" s="68"/>
      <c r="C157" s="68"/>
      <c r="D157" s="68"/>
      <c r="E157" s="68"/>
      <c r="F157" s="68"/>
      <c r="G157" s="68"/>
      <c r="H157" s="68"/>
      <c r="I157" s="68"/>
      <c r="J157" s="68"/>
      <c r="K157" s="69"/>
    </row>
    <row r="158" spans="1:11" ht="12.75" customHeight="1">
      <c r="A158" s="139" t="s">
        <v>308</v>
      </c>
      <c r="B158" s="139"/>
      <c r="C158" s="139"/>
      <c r="D158" s="139"/>
      <c r="E158" s="139"/>
      <c r="F158" s="139"/>
      <c r="G158" s="139"/>
      <c r="H158" s="139"/>
      <c r="I158" s="139"/>
      <c r="J158" s="68"/>
      <c r="K158" s="69"/>
    </row>
    <row r="159" spans="1:11" ht="12.75">
      <c r="A159" s="84" t="s">
        <v>354</v>
      </c>
      <c r="B159" s="84"/>
      <c r="C159" s="84"/>
      <c r="D159" s="84"/>
      <c r="E159" s="84">
        <f>A164</f>
        <v>2013</v>
      </c>
      <c r="F159" s="84" t="s">
        <v>355</v>
      </c>
      <c r="G159" s="105">
        <f>A168</f>
        <v>2017</v>
      </c>
      <c r="H159" s="84" t="s">
        <v>356</v>
      </c>
      <c r="I159" s="84"/>
      <c r="J159" s="68"/>
      <c r="K159" s="69"/>
    </row>
    <row r="160" spans="1:11" ht="12.75">
      <c r="A160" s="85"/>
      <c r="B160" s="85"/>
      <c r="C160" s="85"/>
      <c r="D160" s="85"/>
      <c r="E160" s="85"/>
      <c r="F160" s="85"/>
      <c r="G160" s="85"/>
      <c r="H160" s="85"/>
      <c r="I160" s="85"/>
      <c r="J160" s="68"/>
      <c r="K160" s="69"/>
    </row>
    <row r="161" spans="1:11" ht="12.75">
      <c r="A161" s="140" t="s">
        <v>102</v>
      </c>
      <c r="B161" s="159" t="s">
        <v>306</v>
      </c>
      <c r="C161" s="140" t="s">
        <v>301</v>
      </c>
      <c r="D161" s="140"/>
      <c r="E161" s="159" t="s">
        <v>307</v>
      </c>
      <c r="F161" s="140" t="s">
        <v>301</v>
      </c>
      <c r="G161" s="140"/>
      <c r="H161" s="159" t="s">
        <v>302</v>
      </c>
      <c r="I161" s="159" t="s">
        <v>303</v>
      </c>
      <c r="J161" s="68"/>
      <c r="K161" s="69"/>
    </row>
    <row r="162" spans="1:11" ht="51">
      <c r="A162" s="140"/>
      <c r="B162" s="140"/>
      <c r="C162" s="81" t="s">
        <v>304</v>
      </c>
      <c r="D162" s="81" t="s">
        <v>305</v>
      </c>
      <c r="E162" s="140"/>
      <c r="F162" s="81" t="s">
        <v>304</v>
      </c>
      <c r="G162" s="81" t="s">
        <v>305</v>
      </c>
      <c r="H162" s="140"/>
      <c r="I162" s="140"/>
      <c r="J162" s="68"/>
      <c r="K162" s="69"/>
    </row>
    <row r="163" spans="1:11" ht="12.75">
      <c r="A163" s="86">
        <v>1</v>
      </c>
      <c r="B163" s="86">
        <v>2</v>
      </c>
      <c r="C163" s="87">
        <v>3</v>
      </c>
      <c r="D163" s="87">
        <v>4</v>
      </c>
      <c r="E163" s="86">
        <v>5</v>
      </c>
      <c r="F163" s="87">
        <v>6</v>
      </c>
      <c r="G163" s="87">
        <v>7</v>
      </c>
      <c r="H163" s="86">
        <v>8</v>
      </c>
      <c r="I163" s="86">
        <v>9</v>
      </c>
      <c r="J163" s="68"/>
      <c r="K163" s="69"/>
    </row>
    <row r="164" spans="1:11" ht="12.75">
      <c r="A164" s="316">
        <f>A13</f>
        <v>2013</v>
      </c>
      <c r="B164" s="83"/>
      <c r="C164" s="83"/>
      <c r="D164" s="83"/>
      <c r="E164" s="83"/>
      <c r="F164" s="83"/>
      <c r="G164" s="83"/>
      <c r="H164" s="83"/>
      <c r="I164" s="83"/>
      <c r="J164" s="68"/>
      <c r="K164" s="69"/>
    </row>
    <row r="165" spans="1:11" ht="12.75">
      <c r="A165" s="316">
        <f>A14</f>
        <v>2014</v>
      </c>
      <c r="B165" s="83"/>
      <c r="C165" s="83"/>
      <c r="D165" s="83"/>
      <c r="E165" s="83"/>
      <c r="F165" s="83"/>
      <c r="G165" s="83"/>
      <c r="H165" s="83"/>
      <c r="I165" s="83"/>
      <c r="J165" s="68"/>
      <c r="K165" s="69"/>
    </row>
    <row r="166" spans="1:11" ht="12.75">
      <c r="A166" s="316">
        <f>A15</f>
        <v>2015</v>
      </c>
      <c r="B166" s="83"/>
      <c r="C166" s="83"/>
      <c r="D166" s="83"/>
      <c r="E166" s="83"/>
      <c r="F166" s="83"/>
      <c r="G166" s="83"/>
      <c r="H166" s="83"/>
      <c r="I166" s="83"/>
      <c r="J166" s="68"/>
      <c r="K166" s="69"/>
    </row>
    <row r="167" spans="1:11" ht="12.75">
      <c r="A167" s="316">
        <f>A16</f>
        <v>2016</v>
      </c>
      <c r="B167" s="83"/>
      <c r="C167" s="83"/>
      <c r="D167" s="83"/>
      <c r="E167" s="83"/>
      <c r="F167" s="83"/>
      <c r="G167" s="83"/>
      <c r="H167" s="83"/>
      <c r="I167" s="83"/>
      <c r="J167" s="68"/>
      <c r="K167" s="69"/>
    </row>
    <row r="168" spans="1:11" ht="12.75">
      <c r="A168" s="316">
        <f>A17</f>
        <v>2017</v>
      </c>
      <c r="B168" s="83"/>
      <c r="C168" s="83"/>
      <c r="D168" s="83"/>
      <c r="E168" s="83"/>
      <c r="F168" s="83"/>
      <c r="G168" s="83"/>
      <c r="H168" s="83"/>
      <c r="I168" s="83"/>
      <c r="J168" s="68"/>
      <c r="K168" s="69"/>
    </row>
    <row r="169" spans="1:11" ht="12.75">
      <c r="A169" s="88" t="s">
        <v>96</v>
      </c>
      <c r="B169" s="88">
        <f aca="true" t="shared" si="27" ref="B169:G169">SUM(B164:B168)</f>
        <v>0</v>
      </c>
      <c r="C169" s="88">
        <f t="shared" si="27"/>
        <v>0</v>
      </c>
      <c r="D169" s="88">
        <f t="shared" si="27"/>
        <v>0</v>
      </c>
      <c r="E169" s="88">
        <f t="shared" si="27"/>
        <v>0</v>
      </c>
      <c r="F169" s="88">
        <f t="shared" si="27"/>
        <v>0</v>
      </c>
      <c r="G169" s="88">
        <f t="shared" si="27"/>
        <v>0</v>
      </c>
      <c r="H169" s="88"/>
      <c r="I169" s="88"/>
      <c r="J169" s="68"/>
      <c r="K169" s="69"/>
    </row>
    <row r="170" spans="1:11" ht="12">
      <c r="A170" s="20"/>
      <c r="B170" s="68"/>
      <c r="C170" s="68"/>
      <c r="D170" s="68"/>
      <c r="E170" s="68"/>
      <c r="F170" s="68"/>
      <c r="G170" s="68"/>
      <c r="H170" s="68"/>
      <c r="I170" s="68"/>
      <c r="J170" s="68"/>
      <c r="K170" s="69"/>
    </row>
    <row r="171" spans="1:11" ht="12">
      <c r="A171" s="20"/>
      <c r="B171" s="68"/>
      <c r="C171" s="68"/>
      <c r="D171" s="68"/>
      <c r="E171" s="68"/>
      <c r="F171" s="68"/>
      <c r="G171" s="68"/>
      <c r="H171" s="68"/>
      <c r="I171" s="68"/>
      <c r="J171" s="68"/>
      <c r="K171" s="69"/>
    </row>
    <row r="172" spans="1:11" ht="12">
      <c r="A172" s="20"/>
      <c r="B172" s="68"/>
      <c r="C172" s="68"/>
      <c r="D172" s="68"/>
      <c r="E172" s="68"/>
      <c r="F172" s="68"/>
      <c r="G172" s="68"/>
      <c r="H172" s="68"/>
      <c r="I172" s="68"/>
      <c r="J172" s="68"/>
      <c r="K172" s="69"/>
    </row>
    <row r="173" spans="1:11" ht="12">
      <c r="A173" s="20"/>
      <c r="B173" s="68"/>
      <c r="C173" s="68"/>
      <c r="D173" s="68"/>
      <c r="E173" s="68"/>
      <c r="F173" s="68"/>
      <c r="G173" s="68"/>
      <c r="H173" s="68"/>
      <c r="I173" s="68"/>
      <c r="J173" s="68"/>
      <c r="K173" s="69"/>
    </row>
    <row r="174" spans="1:11" ht="12">
      <c r="A174" s="20"/>
      <c r="B174" s="68"/>
      <c r="C174" s="68"/>
      <c r="D174" s="68"/>
      <c r="E174" s="68"/>
      <c r="F174" s="68"/>
      <c r="G174" s="68"/>
      <c r="H174" s="68"/>
      <c r="I174" s="68"/>
      <c r="J174" s="68"/>
      <c r="K174" s="69"/>
    </row>
    <row r="176" ht="12">
      <c r="A176" s="61" t="s">
        <v>219</v>
      </c>
    </row>
    <row r="177" ht="12">
      <c r="A177" s="61" t="s">
        <v>220</v>
      </c>
    </row>
    <row r="178" ht="12">
      <c r="A178" s="61" t="s">
        <v>62</v>
      </c>
    </row>
    <row r="179" ht="12">
      <c r="A179" s="3"/>
    </row>
    <row r="180" spans="1:10" ht="12">
      <c r="A180" s="132" t="s">
        <v>2</v>
      </c>
      <c r="B180" s="126" t="s">
        <v>59</v>
      </c>
      <c r="C180" s="126"/>
      <c r="D180" s="126" t="s">
        <v>60</v>
      </c>
      <c r="E180" s="126"/>
      <c r="F180" s="126"/>
      <c r="G180" s="126"/>
      <c r="H180" s="126"/>
      <c r="I180" s="126"/>
      <c r="J180" s="126"/>
    </row>
    <row r="181" spans="1:10" ht="61.5" customHeight="1">
      <c r="A181" s="138"/>
      <c r="B181" s="1" t="s">
        <v>13</v>
      </c>
      <c r="C181" s="1" t="s">
        <v>199</v>
      </c>
      <c r="D181" s="1" t="s">
        <v>61</v>
      </c>
      <c r="E181" s="1" t="s">
        <v>200</v>
      </c>
      <c r="F181" s="1" t="s">
        <v>353</v>
      </c>
      <c r="G181" s="1" t="s">
        <v>221</v>
      </c>
      <c r="H181" s="34" t="s">
        <v>227</v>
      </c>
      <c r="I181" s="30"/>
      <c r="J181" s="30"/>
    </row>
    <row r="182" spans="1:10" ht="12">
      <c r="A182" s="1">
        <f>A13</f>
        <v>2013</v>
      </c>
      <c r="B182" s="10">
        <v>0</v>
      </c>
      <c r="C182" s="13">
        <f>B182/D13*100</f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/>
      <c r="J182" s="30"/>
    </row>
    <row r="183" spans="1:10" ht="12">
      <c r="A183" s="1">
        <f>A14</f>
        <v>2014</v>
      </c>
      <c r="B183" s="10">
        <v>0</v>
      </c>
      <c r="C183" s="13">
        <f>B183/D14*100</f>
        <v>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/>
      <c r="J183" s="30"/>
    </row>
    <row r="184" spans="1:10" ht="12">
      <c r="A184" s="1">
        <f>A15</f>
        <v>2015</v>
      </c>
      <c r="B184" s="10">
        <v>0</v>
      </c>
      <c r="C184" s="13">
        <f>B184/D15*100</f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/>
      <c r="J184" s="30"/>
    </row>
    <row r="185" spans="1:10" ht="12">
      <c r="A185" s="1">
        <f>A16</f>
        <v>2016</v>
      </c>
      <c r="B185" s="10">
        <f>SUM(D185:J185)</f>
        <v>0</v>
      </c>
      <c r="C185" s="13">
        <f>B185/D16*100</f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/>
      <c r="J185" s="30"/>
    </row>
    <row r="186" spans="1:10" ht="12">
      <c r="A186" s="1">
        <f>A17</f>
        <v>2017</v>
      </c>
      <c r="B186" s="10">
        <f>SUM(D186:J186)</f>
        <v>0</v>
      </c>
      <c r="C186" s="13">
        <f>B186/D17*100</f>
        <v>0</v>
      </c>
      <c r="D186" s="27"/>
      <c r="E186" s="27"/>
      <c r="F186" s="27"/>
      <c r="G186" s="27"/>
      <c r="H186" s="27"/>
      <c r="I186" s="27"/>
      <c r="J186" s="27"/>
    </row>
    <row r="187" spans="1:10" ht="12">
      <c r="A187" s="31" t="s">
        <v>49</v>
      </c>
      <c r="B187" s="31">
        <v>0</v>
      </c>
      <c r="C187" s="31"/>
      <c r="D187" s="31">
        <f>SUM(D182:D186)</f>
        <v>0</v>
      </c>
      <c r="E187" s="31">
        <f aca="true" t="shared" si="28" ref="E187:J187">SUM(E182:E186)</f>
        <v>0</v>
      </c>
      <c r="F187" s="31">
        <f t="shared" si="28"/>
        <v>0</v>
      </c>
      <c r="G187" s="31">
        <f t="shared" si="28"/>
        <v>0</v>
      </c>
      <c r="H187" s="31">
        <f t="shared" si="28"/>
        <v>0</v>
      </c>
      <c r="I187" s="31">
        <f t="shared" si="28"/>
        <v>0</v>
      </c>
      <c r="J187" s="31">
        <f t="shared" si="28"/>
        <v>0</v>
      </c>
    </row>
    <row r="190" ht="12">
      <c r="A190" s="3" t="s">
        <v>63</v>
      </c>
    </row>
    <row r="191" spans="1:6" ht="25.5" customHeight="1">
      <c r="A191" s="5" t="s">
        <v>2</v>
      </c>
      <c r="B191" s="155" t="s">
        <v>64</v>
      </c>
      <c r="C191" s="156"/>
      <c r="D191" s="156"/>
      <c r="E191" s="156"/>
      <c r="F191" s="157"/>
    </row>
    <row r="192" spans="1:6" ht="12.75">
      <c r="A192" s="5">
        <f>A13</f>
        <v>2013</v>
      </c>
      <c r="B192" s="109">
        <v>0</v>
      </c>
      <c r="C192" s="134"/>
      <c r="D192" s="134"/>
      <c r="E192" s="134"/>
      <c r="F192" s="152"/>
    </row>
    <row r="193" spans="1:6" ht="12.75">
      <c r="A193" s="5">
        <f>A14</f>
        <v>2014</v>
      </c>
      <c r="B193" s="109">
        <v>0</v>
      </c>
      <c r="C193" s="134"/>
      <c r="D193" s="134"/>
      <c r="E193" s="134"/>
      <c r="F193" s="152"/>
    </row>
    <row r="194" spans="1:6" ht="12.75">
      <c r="A194" s="5">
        <f>A15</f>
        <v>2015</v>
      </c>
      <c r="B194" s="109">
        <v>0</v>
      </c>
      <c r="C194" s="134"/>
      <c r="D194" s="134"/>
      <c r="E194" s="134"/>
      <c r="F194" s="152"/>
    </row>
    <row r="195" spans="1:6" ht="12.75">
      <c r="A195" s="5">
        <f>A16</f>
        <v>2016</v>
      </c>
      <c r="B195" s="109"/>
      <c r="C195" s="134"/>
      <c r="D195" s="134"/>
      <c r="E195" s="134"/>
      <c r="F195" s="152"/>
    </row>
    <row r="196" spans="1:6" ht="12.75">
      <c r="A196" s="5">
        <f>A17</f>
        <v>2017</v>
      </c>
      <c r="B196" s="158"/>
      <c r="C196" s="158"/>
      <c r="D196" s="158"/>
      <c r="E196" s="158"/>
      <c r="F196" s="116"/>
    </row>
    <row r="197" spans="1:6" ht="12">
      <c r="A197" s="5" t="s">
        <v>49</v>
      </c>
      <c r="B197" s="129">
        <f>SUM(B192:F196)</f>
        <v>0</v>
      </c>
      <c r="C197" s="130"/>
      <c r="D197" s="130"/>
      <c r="E197" s="130"/>
      <c r="F197" s="131"/>
    </row>
    <row r="199" ht="12">
      <c r="A199" s="61" t="s">
        <v>65</v>
      </c>
    </row>
    <row r="200" ht="12">
      <c r="A200" s="61" t="s">
        <v>66</v>
      </c>
    </row>
    <row r="201" ht="12">
      <c r="A201" s="3" t="s">
        <v>67</v>
      </c>
    </row>
    <row r="202" ht="12">
      <c r="A202" s="3" t="s">
        <v>68</v>
      </c>
    </row>
    <row r="203" spans="1:10" ht="46.5" customHeight="1">
      <c r="A203" s="126" t="s">
        <v>2</v>
      </c>
      <c r="B203" s="126" t="s">
        <v>5</v>
      </c>
      <c r="C203" s="126" t="s">
        <v>69</v>
      </c>
      <c r="D203" s="126"/>
      <c r="E203" s="126" t="s">
        <v>70</v>
      </c>
      <c r="F203" s="126"/>
      <c r="G203" s="126" t="s">
        <v>72</v>
      </c>
      <c r="H203" s="126"/>
      <c r="I203" s="126" t="s">
        <v>71</v>
      </c>
      <c r="J203" s="126"/>
    </row>
    <row r="204" spans="1:10" ht="12.75" customHeight="1">
      <c r="A204" s="126"/>
      <c r="B204" s="126"/>
      <c r="C204" s="1" t="s">
        <v>13</v>
      </c>
      <c r="D204" s="1" t="s">
        <v>0</v>
      </c>
      <c r="E204" s="1" t="s">
        <v>13</v>
      </c>
      <c r="F204" s="1" t="s">
        <v>0</v>
      </c>
      <c r="G204" s="1" t="s">
        <v>13</v>
      </c>
      <c r="H204" s="1" t="s">
        <v>0</v>
      </c>
      <c r="I204" s="1" t="s">
        <v>13</v>
      </c>
      <c r="J204" s="1" t="s">
        <v>0</v>
      </c>
    </row>
    <row r="205" spans="1:10" ht="12">
      <c r="A205" s="1">
        <f>A13</f>
        <v>2013</v>
      </c>
      <c r="B205" s="36">
        <f>D13</f>
        <v>15630</v>
      </c>
      <c r="C205" s="30">
        <v>1652</v>
      </c>
      <c r="D205" s="12">
        <f>C205/B205*100</f>
        <v>10.569417786308382</v>
      </c>
      <c r="E205" s="30">
        <v>1495</v>
      </c>
      <c r="F205" s="12">
        <f>E205/B205*100</f>
        <v>9.564939219449776</v>
      </c>
      <c r="G205" s="30">
        <v>104</v>
      </c>
      <c r="H205" s="12">
        <f>G205/B205*100</f>
        <v>0.6653870761356366</v>
      </c>
      <c r="I205" s="30">
        <v>15630</v>
      </c>
      <c r="J205" s="12">
        <f>I205/B205*100</f>
        <v>100</v>
      </c>
    </row>
    <row r="206" spans="1:10" ht="12">
      <c r="A206" s="1">
        <f>A14</f>
        <v>2014</v>
      </c>
      <c r="B206" s="36">
        <f>D14</f>
        <v>15688</v>
      </c>
      <c r="C206" s="30">
        <v>1652</v>
      </c>
      <c r="D206" s="12">
        <f>C206/B206*100</f>
        <v>10.530341662417134</v>
      </c>
      <c r="E206" s="30">
        <v>1495</v>
      </c>
      <c r="F206" s="12">
        <f>E206/B206*100</f>
        <v>9.52957674655788</v>
      </c>
      <c r="G206" s="30">
        <v>104</v>
      </c>
      <c r="H206" s="12">
        <f>G206/B206*100</f>
        <v>0.6629270780214177</v>
      </c>
      <c r="I206" s="30">
        <v>15688</v>
      </c>
      <c r="J206" s="12">
        <f>I206/B206*100</f>
        <v>100</v>
      </c>
    </row>
    <row r="207" spans="1:10" ht="12">
      <c r="A207" s="1">
        <f>A15</f>
        <v>2015</v>
      </c>
      <c r="B207" s="36">
        <f>D15</f>
        <v>15655</v>
      </c>
      <c r="C207" s="30">
        <v>248</v>
      </c>
      <c r="D207" s="12">
        <f>C207/B207*100</f>
        <v>1.5841584158415842</v>
      </c>
      <c r="E207" s="30">
        <v>1495</v>
      </c>
      <c r="F207" s="12">
        <f>E207/B207*100</f>
        <v>9.549664643883743</v>
      </c>
      <c r="G207" s="30">
        <v>39.5</v>
      </c>
      <c r="H207" s="12">
        <f>G207/B207*100</f>
        <v>0.2523155541360588</v>
      </c>
      <c r="I207" s="30">
        <v>15901</v>
      </c>
      <c r="J207" s="12">
        <f>I207/B207*100</f>
        <v>101.57138294474608</v>
      </c>
    </row>
    <row r="208" spans="1:10" ht="12">
      <c r="A208" s="1">
        <f>A16</f>
        <v>2016</v>
      </c>
      <c r="B208" s="36">
        <f>D16</f>
        <v>15688</v>
      </c>
      <c r="C208" s="30"/>
      <c r="D208" s="12">
        <f>C208/B208*100</f>
        <v>0</v>
      </c>
      <c r="E208" s="30"/>
      <c r="F208" s="12">
        <f>E208/B208*100</f>
        <v>0</v>
      </c>
      <c r="G208" s="30"/>
      <c r="H208" s="12">
        <f>G208/B208*100</f>
        <v>0</v>
      </c>
      <c r="I208" s="30"/>
      <c r="J208" s="12">
        <f>I208/B208*100</f>
        <v>0</v>
      </c>
    </row>
    <row r="209" spans="1:10" ht="12">
      <c r="A209" s="1">
        <f>A17</f>
        <v>2017</v>
      </c>
      <c r="B209" s="36">
        <f>D17</f>
        <v>15901</v>
      </c>
      <c r="C209" s="27"/>
      <c r="D209" s="12">
        <f>C209/B209*100</f>
        <v>0</v>
      </c>
      <c r="E209" s="27"/>
      <c r="F209" s="12">
        <f>E209/B209*100</f>
        <v>0</v>
      </c>
      <c r="G209" s="27"/>
      <c r="H209" s="12">
        <f>G209/B209*100</f>
        <v>0</v>
      </c>
      <c r="I209" s="27"/>
      <c r="J209" s="12">
        <f>I209/B209*100</f>
        <v>0</v>
      </c>
    </row>
    <row r="212" ht="12">
      <c r="A212" s="61" t="s">
        <v>73</v>
      </c>
    </row>
    <row r="213" spans="1:5" ht="48">
      <c r="A213" s="1" t="s">
        <v>2</v>
      </c>
      <c r="B213" s="1" t="s">
        <v>5</v>
      </c>
      <c r="C213" s="126" t="s">
        <v>74</v>
      </c>
      <c r="D213" s="126"/>
      <c r="E213" s="1" t="s">
        <v>0</v>
      </c>
    </row>
    <row r="214" spans="1:5" ht="12">
      <c r="A214" s="1">
        <f>A13</f>
        <v>2013</v>
      </c>
      <c r="B214" s="36">
        <f>D13</f>
        <v>15630</v>
      </c>
      <c r="C214" s="153">
        <v>10064</v>
      </c>
      <c r="D214" s="154"/>
      <c r="E214" s="12">
        <f>C214/B214*100</f>
        <v>64.38899552143315</v>
      </c>
    </row>
    <row r="215" spans="1:5" ht="12">
      <c r="A215" s="1">
        <f>A14</f>
        <v>2014</v>
      </c>
      <c r="B215" s="36">
        <f>D14</f>
        <v>15688</v>
      </c>
      <c r="C215" s="153">
        <v>10029</v>
      </c>
      <c r="D215" s="154"/>
      <c r="E215" s="12">
        <f>C215/B215*100</f>
        <v>63.9278429372769</v>
      </c>
    </row>
    <row r="216" spans="1:5" ht="12">
      <c r="A216" s="1">
        <f>A15</f>
        <v>2015</v>
      </c>
      <c r="B216" s="36">
        <f>D15</f>
        <v>15655</v>
      </c>
      <c r="C216" s="153">
        <v>10608</v>
      </c>
      <c r="D216" s="154"/>
      <c r="E216" s="12">
        <f>C216/B216*100</f>
        <v>67.76109869051422</v>
      </c>
    </row>
    <row r="217" spans="1:5" ht="12">
      <c r="A217" s="1">
        <f>A16</f>
        <v>2016</v>
      </c>
      <c r="B217" s="36">
        <f>D16</f>
        <v>15688</v>
      </c>
      <c r="C217" s="153">
        <v>0</v>
      </c>
      <c r="D217" s="154"/>
      <c r="E217" s="12">
        <f>C217/B217*100</f>
        <v>0</v>
      </c>
    </row>
    <row r="218" spans="1:5" ht="12">
      <c r="A218" s="1">
        <f>A17</f>
        <v>2017</v>
      </c>
      <c r="B218" s="36">
        <f>D17</f>
        <v>15901</v>
      </c>
      <c r="C218" s="153">
        <v>0</v>
      </c>
      <c r="D218" s="154"/>
      <c r="E218" s="12">
        <f>C218/B218*100</f>
        <v>0</v>
      </c>
    </row>
    <row r="221" ht="12">
      <c r="A221" s="3" t="s">
        <v>75</v>
      </c>
    </row>
    <row r="222" spans="1:9" ht="24" customHeight="1">
      <c r="A222" s="126" t="s">
        <v>2</v>
      </c>
      <c r="B222" s="126" t="s">
        <v>76</v>
      </c>
      <c r="C222" s="126"/>
      <c r="D222" s="126" t="s">
        <v>77</v>
      </c>
      <c r="E222" s="126"/>
      <c r="F222" s="126" t="s">
        <v>78</v>
      </c>
      <c r="G222" s="126"/>
      <c r="H222" s="126" t="s">
        <v>79</v>
      </c>
      <c r="I222" s="126"/>
    </row>
    <row r="223" spans="1:9" ht="12">
      <c r="A223" s="126"/>
      <c r="B223" s="1" t="s">
        <v>13</v>
      </c>
      <c r="C223" s="1" t="s">
        <v>0</v>
      </c>
      <c r="D223" s="1" t="s">
        <v>13</v>
      </c>
      <c r="E223" s="1" t="s">
        <v>0</v>
      </c>
      <c r="F223" s="1" t="s">
        <v>13</v>
      </c>
      <c r="G223" s="1" t="s">
        <v>0</v>
      </c>
      <c r="H223" s="1" t="s">
        <v>13</v>
      </c>
      <c r="I223" s="1" t="s">
        <v>0</v>
      </c>
    </row>
    <row r="224" spans="1:9" ht="12">
      <c r="A224" s="1">
        <f>A15</f>
        <v>2015</v>
      </c>
      <c r="B224" s="52">
        <f>D15</f>
        <v>15655</v>
      </c>
      <c r="C224" s="12">
        <f>E224+G224+I224</f>
        <v>99.8403066113063</v>
      </c>
      <c r="D224" s="30">
        <v>10945</v>
      </c>
      <c r="E224" s="12">
        <f>D224/B224*100</f>
        <v>69.9137655701054</v>
      </c>
      <c r="F224" s="30">
        <v>188</v>
      </c>
      <c r="G224" s="12">
        <f>F224/B224*100</f>
        <v>1.2008942829766847</v>
      </c>
      <c r="H224" s="30">
        <v>4497</v>
      </c>
      <c r="I224" s="12">
        <f>H224/B224*100</f>
        <v>28.72564675822421</v>
      </c>
    </row>
    <row r="225" spans="1:9" ht="12">
      <c r="A225" s="1">
        <f>A16</f>
        <v>2016</v>
      </c>
      <c r="B225" s="52">
        <f>D16</f>
        <v>15688</v>
      </c>
      <c r="C225" s="12">
        <f>E225+G225+I225</f>
        <v>99.95787863335033</v>
      </c>
      <c r="D225" s="30">
        <v>11027</v>
      </c>
      <c r="E225" s="12">
        <f>D225/B225*100</f>
        <v>70.28939316675165</v>
      </c>
      <c r="F225" s="30">
        <v>199</v>
      </c>
      <c r="G225" s="12">
        <f>F225/B225*100</f>
        <v>1.2684854665986742</v>
      </c>
      <c r="H225" s="30">
        <v>4462</v>
      </c>
      <c r="I225" s="12">
        <v>28.4</v>
      </c>
    </row>
    <row r="226" spans="1:9" ht="12">
      <c r="A226" s="1">
        <f>A17</f>
        <v>2017</v>
      </c>
      <c r="B226" s="52">
        <f>D17</f>
        <v>15901</v>
      </c>
      <c r="C226" s="12">
        <f>E226+G226+I226</f>
        <v>100.006288912647</v>
      </c>
      <c r="D226" s="30">
        <v>11167</v>
      </c>
      <c r="E226" s="12">
        <f>D226/B226*100</f>
        <v>70.22828752908622</v>
      </c>
      <c r="F226" s="30">
        <v>199</v>
      </c>
      <c r="G226" s="12">
        <f>F226/B226*100</f>
        <v>1.2514936167536632</v>
      </c>
      <c r="H226" s="30">
        <v>4536</v>
      </c>
      <c r="I226" s="12">
        <f>H226/B226*100</f>
        <v>28.526507766807118</v>
      </c>
    </row>
    <row r="228" ht="12">
      <c r="A228" s="3" t="s">
        <v>80</v>
      </c>
    </row>
    <row r="229" spans="1:7" ht="12">
      <c r="A229" s="132" t="s">
        <v>2</v>
      </c>
      <c r="B229" s="126" t="s">
        <v>21</v>
      </c>
      <c r="C229" s="126"/>
      <c r="D229" s="126"/>
      <c r="E229" s="132" t="s">
        <v>22</v>
      </c>
      <c r="F229" s="132" t="s">
        <v>23</v>
      </c>
      <c r="G229" s="132" t="s">
        <v>81</v>
      </c>
    </row>
    <row r="230" spans="1:7" ht="24.75" customHeight="1">
      <c r="A230" s="133"/>
      <c r="B230" s="5" t="s">
        <v>82</v>
      </c>
      <c r="C230" s="5" t="s">
        <v>83</v>
      </c>
      <c r="D230" s="5" t="s">
        <v>9</v>
      </c>
      <c r="E230" s="133"/>
      <c r="F230" s="133"/>
      <c r="G230" s="133"/>
    </row>
    <row r="231" spans="1:7" ht="12" customHeight="1">
      <c r="A231" s="129" t="s">
        <v>137</v>
      </c>
      <c r="B231" s="130"/>
      <c r="C231" s="130"/>
      <c r="D231" s="130"/>
      <c r="E231" s="130"/>
      <c r="F231" s="130"/>
      <c r="G231" s="131"/>
    </row>
    <row r="232" spans="1:7" ht="12">
      <c r="A232" s="5">
        <f>A15</f>
        <v>2015</v>
      </c>
      <c r="B232" s="27">
        <v>1128</v>
      </c>
      <c r="C232" s="27">
        <v>1418</v>
      </c>
      <c r="D232" s="5">
        <f>B232+C232</f>
        <v>2546</v>
      </c>
      <c r="E232" s="27">
        <v>8823</v>
      </c>
      <c r="F232" s="27">
        <v>3155</v>
      </c>
      <c r="G232" s="27">
        <v>1106</v>
      </c>
    </row>
    <row r="233" spans="1:7" ht="12">
      <c r="A233" s="5">
        <f>A16</f>
        <v>2016</v>
      </c>
      <c r="B233" s="27">
        <v>1122</v>
      </c>
      <c r="C233" s="27">
        <v>1452</v>
      </c>
      <c r="D233" s="5">
        <f>B233+C233</f>
        <v>2574</v>
      </c>
      <c r="E233" s="27">
        <v>8600</v>
      </c>
      <c r="F233" s="27">
        <v>3384</v>
      </c>
      <c r="G233" s="27">
        <v>1130</v>
      </c>
    </row>
    <row r="234" spans="1:7" ht="12">
      <c r="A234" s="5">
        <f>A17</f>
        <v>2017</v>
      </c>
      <c r="B234" s="27">
        <v>1346</v>
      </c>
      <c r="C234" s="27">
        <v>985</v>
      </c>
      <c r="D234" s="5">
        <f>B234+C234</f>
        <v>2331</v>
      </c>
      <c r="E234" s="27">
        <v>8674</v>
      </c>
      <c r="F234" s="27">
        <v>3414</v>
      </c>
      <c r="G234" s="27">
        <v>1483</v>
      </c>
    </row>
    <row r="235" spans="1:7" ht="12">
      <c r="A235" s="129" t="s">
        <v>201</v>
      </c>
      <c r="B235" s="130"/>
      <c r="C235" s="130"/>
      <c r="D235" s="130"/>
      <c r="E235" s="130"/>
      <c r="F235" s="130"/>
      <c r="G235" s="131"/>
    </row>
    <row r="236" spans="1:7" ht="12">
      <c r="A236" s="5">
        <f>A232</f>
        <v>2015</v>
      </c>
      <c r="B236" s="32">
        <f>B232/SUM(B232:C232,E232:G232)*100</f>
        <v>7.2168905950095965</v>
      </c>
      <c r="C236" s="32">
        <f>C232/SUM(B232:C232,E232:G232)*100</f>
        <v>9.0722968650032</v>
      </c>
      <c r="D236" s="32">
        <f>B236+C236</f>
        <v>16.289187460012798</v>
      </c>
      <c r="E236" s="32">
        <f>E232/SUM(D232:G232)*100</f>
        <v>56.449136276391556</v>
      </c>
      <c r="F236" s="32">
        <f>F232/SUM(D232:G232)*100</f>
        <v>20.18554062699936</v>
      </c>
      <c r="G236" s="32">
        <f>G232/SUM(D232:G232)*100</f>
        <v>7.076135636596289</v>
      </c>
    </row>
    <row r="237" spans="1:7" ht="12">
      <c r="A237" s="5">
        <f>A233</f>
        <v>2016</v>
      </c>
      <c r="B237" s="32">
        <f>B233/SUM(B233:C233,E233:G233)*100</f>
        <v>7.1519632840387555</v>
      </c>
      <c r="C237" s="32">
        <f>C233/SUM(B233:C233,E233:G233)*100</f>
        <v>9.25548189699133</v>
      </c>
      <c r="D237" s="32">
        <f>B237+C237</f>
        <v>16.407445181030084</v>
      </c>
      <c r="E237" s="32">
        <f>E233/SUM(D233:G233)*100</f>
        <v>54.81896991330954</v>
      </c>
      <c r="F237" s="32">
        <f>F233/SUM(D233:G233)*100</f>
        <v>21.57062723100459</v>
      </c>
      <c r="G237" s="32">
        <f>G233/SUM(D233:G233)*100</f>
        <v>7.202957674655789</v>
      </c>
    </row>
    <row r="238" spans="1:7" ht="12">
      <c r="A238" s="5">
        <f>A234</f>
        <v>2017</v>
      </c>
      <c r="B238" s="32">
        <f>B234/SUM(B234:C234,E234:G234)*100</f>
        <v>8.464344107659413</v>
      </c>
      <c r="C238" s="32">
        <f>C234/SUM(B234:C234,E234:G234)*100</f>
        <v>6.194189410137089</v>
      </c>
      <c r="D238" s="32">
        <f>B238+C238</f>
        <v>14.658533517796503</v>
      </c>
      <c r="E238" s="32">
        <f>E234/SUM(D234:G234)*100</f>
        <v>54.546597912212306</v>
      </c>
      <c r="F238" s="32">
        <f>F234/SUM(D234:G234)*100</f>
        <v>21.468997610363477</v>
      </c>
      <c r="G238" s="32">
        <f>G234/SUM(D234:G234)*100</f>
        <v>9.32587095962772</v>
      </c>
    </row>
    <row r="240" ht="12">
      <c r="A240" s="3" t="s">
        <v>202</v>
      </c>
    </row>
    <row r="241" ht="12">
      <c r="A241" s="3" t="s">
        <v>203</v>
      </c>
    </row>
    <row r="242" spans="1:7" ht="38.25" customHeight="1">
      <c r="A242" s="1" t="s">
        <v>2</v>
      </c>
      <c r="B242" s="126" t="s">
        <v>5</v>
      </c>
      <c r="C242" s="126"/>
      <c r="D242" s="155" t="s">
        <v>86</v>
      </c>
      <c r="E242" s="156"/>
      <c r="F242" s="155" t="s">
        <v>87</v>
      </c>
      <c r="G242" s="156"/>
    </row>
    <row r="243" spans="1:7" ht="12">
      <c r="A243" s="26">
        <f>A15</f>
        <v>2015</v>
      </c>
      <c r="B243" s="184">
        <f>D15</f>
        <v>15655</v>
      </c>
      <c r="C243" s="185"/>
      <c r="D243" s="109"/>
      <c r="E243" s="110"/>
      <c r="F243" s="127">
        <f>D243/B243*100</f>
        <v>0</v>
      </c>
      <c r="G243" s="128"/>
    </row>
    <row r="244" spans="1:7" ht="12">
      <c r="A244" s="26">
        <f>A17</f>
        <v>2017</v>
      </c>
      <c r="B244" s="184">
        <f>D17</f>
        <v>15901</v>
      </c>
      <c r="C244" s="185"/>
      <c r="D244" s="109"/>
      <c r="E244" s="110"/>
      <c r="F244" s="127">
        <f>D244/B244*100</f>
        <v>0</v>
      </c>
      <c r="G244" s="128"/>
    </row>
    <row r="248" ht="12">
      <c r="A248" s="3" t="s">
        <v>88</v>
      </c>
    </row>
    <row r="249" spans="1:6" ht="36.75" customHeight="1">
      <c r="A249" s="5" t="s">
        <v>2</v>
      </c>
      <c r="B249" s="155" t="s">
        <v>5</v>
      </c>
      <c r="C249" s="156"/>
      <c r="D249" s="155" t="s">
        <v>89</v>
      </c>
      <c r="E249" s="156"/>
      <c r="F249" s="5" t="s">
        <v>0</v>
      </c>
    </row>
    <row r="250" spans="1:6" ht="12">
      <c r="A250" s="5">
        <f>A15</f>
        <v>2015</v>
      </c>
      <c r="B250" s="148">
        <f>B243</f>
        <v>15655</v>
      </c>
      <c r="C250" s="131"/>
      <c r="D250" s="109"/>
      <c r="E250" s="110"/>
      <c r="F250" s="8">
        <f>D250/B250*100</f>
        <v>0</v>
      </c>
    </row>
    <row r="251" spans="1:6" ht="12">
      <c r="A251" s="5">
        <f>A17</f>
        <v>2017</v>
      </c>
      <c r="B251" s="148">
        <f>B244</f>
        <v>15901</v>
      </c>
      <c r="C251" s="131"/>
      <c r="D251" s="109"/>
      <c r="E251" s="110"/>
      <c r="F251" s="8">
        <f>D251/B251*100</f>
        <v>0</v>
      </c>
    </row>
    <row r="253" ht="12">
      <c r="A253" s="3" t="s">
        <v>84</v>
      </c>
    </row>
    <row r="254" ht="12">
      <c r="A254" s="4" t="s">
        <v>85</v>
      </c>
    </row>
    <row r="255" ht="12">
      <c r="A255" s="4" t="s">
        <v>230</v>
      </c>
    </row>
    <row r="256" ht="12">
      <c r="A256" s="4" t="s">
        <v>231</v>
      </c>
    </row>
    <row r="257" ht="12">
      <c r="A257" s="4" t="s">
        <v>232</v>
      </c>
    </row>
    <row r="258" spans="1:9" ht="24.75" customHeight="1">
      <c r="A258" s="149" t="s">
        <v>2</v>
      </c>
      <c r="B258" s="150"/>
      <c r="C258" s="149" t="s">
        <v>5</v>
      </c>
      <c r="D258" s="150"/>
      <c r="E258" s="149" t="s">
        <v>228</v>
      </c>
      <c r="F258" s="151"/>
      <c r="G258" s="141" t="s">
        <v>229</v>
      </c>
      <c r="H258" s="141"/>
      <c r="I258" s="142"/>
    </row>
    <row r="259" spans="1:9" ht="12.75">
      <c r="A259" s="143">
        <f>A15</f>
        <v>2015</v>
      </c>
      <c r="B259" s="144"/>
      <c r="C259" s="322">
        <f>D15</f>
        <v>15655</v>
      </c>
      <c r="D259" s="141"/>
      <c r="E259" s="146"/>
      <c r="F259" s="147"/>
      <c r="G259" s="141">
        <f>E259/C259*100</f>
        <v>0</v>
      </c>
      <c r="H259" s="141"/>
      <c r="I259" s="142"/>
    </row>
    <row r="260" spans="1:9" ht="12.75">
      <c r="A260" s="143">
        <f>A16</f>
        <v>2016</v>
      </c>
      <c r="B260" s="144"/>
      <c r="C260" s="143">
        <f>D16</f>
        <v>15688</v>
      </c>
      <c r="D260" s="150"/>
      <c r="E260" s="147"/>
      <c r="F260" s="186"/>
      <c r="G260" s="141">
        <f>E260/C260*100</f>
        <v>0</v>
      </c>
      <c r="H260" s="159"/>
      <c r="I260" s="159"/>
    </row>
    <row r="261" spans="1:9" ht="12.75">
      <c r="A261" s="143">
        <f>A17</f>
        <v>2017</v>
      </c>
      <c r="B261" s="144"/>
      <c r="C261" s="143">
        <f>D17</f>
        <v>15901</v>
      </c>
      <c r="D261" s="150"/>
      <c r="E261" s="147"/>
      <c r="F261" s="186"/>
      <c r="G261" s="141">
        <f>E261/C261*100</f>
        <v>0</v>
      </c>
      <c r="H261" s="159"/>
      <c r="I261" s="159"/>
    </row>
    <row r="264" ht="12">
      <c r="A264" s="62" t="s">
        <v>233</v>
      </c>
    </row>
    <row r="265" spans="1:6" ht="24.75" customHeight="1">
      <c r="A265" s="187" t="s">
        <v>234</v>
      </c>
      <c r="B265" s="188"/>
      <c r="C265" s="189"/>
      <c r="D265" s="126" t="s">
        <v>235</v>
      </c>
      <c r="E265" s="126"/>
      <c r="F265" s="157"/>
    </row>
    <row r="266" spans="1:6" ht="12.75">
      <c r="A266" s="117">
        <f>SUM(A269:E269)</f>
        <v>0</v>
      </c>
      <c r="B266" s="190"/>
      <c r="C266" s="112"/>
      <c r="D266" s="191">
        <f>A266/B17*100</f>
        <v>0</v>
      </c>
      <c r="E266" s="192"/>
      <c r="F266" s="193"/>
    </row>
    <row r="267" ht="12">
      <c r="A267" s="4" t="s">
        <v>241</v>
      </c>
    </row>
    <row r="268" spans="1:5" ht="12">
      <c r="A268" s="5" t="s">
        <v>239</v>
      </c>
      <c r="B268" s="5" t="s">
        <v>240</v>
      </c>
      <c r="C268" s="5" t="s">
        <v>236</v>
      </c>
      <c r="D268" s="5" t="s">
        <v>237</v>
      </c>
      <c r="E268" s="5" t="s">
        <v>238</v>
      </c>
    </row>
    <row r="269" spans="1:5" ht="12">
      <c r="A269" s="27"/>
      <c r="B269" s="27"/>
      <c r="C269" s="27"/>
      <c r="D269" s="27"/>
      <c r="E269" s="27"/>
    </row>
  </sheetData>
  <sheetProtection/>
  <mergeCells count="224">
    <mergeCell ref="A265:C265"/>
    <mergeCell ref="A266:C266"/>
    <mergeCell ref="D265:F265"/>
    <mergeCell ref="D266:F266"/>
    <mergeCell ref="G259:I259"/>
    <mergeCell ref="G260:I260"/>
    <mergeCell ref="A260:B260"/>
    <mergeCell ref="C260:D260"/>
    <mergeCell ref="E260:F260"/>
    <mergeCell ref="G261:I261"/>
    <mergeCell ref="A261:B261"/>
    <mergeCell ref="C261:D261"/>
    <mergeCell ref="E261:F261"/>
    <mergeCell ref="B192:F192"/>
    <mergeCell ref="C218:D218"/>
    <mergeCell ref="B222:C222"/>
    <mergeCell ref="D222:E222"/>
    <mergeCell ref="F222:G222"/>
    <mergeCell ref="C216:D216"/>
    <mergeCell ref="G203:H203"/>
    <mergeCell ref="A115:A116"/>
    <mergeCell ref="E153:G153"/>
    <mergeCell ref="A121:A122"/>
    <mergeCell ref="B121:B122"/>
    <mergeCell ref="C121:C122"/>
    <mergeCell ref="A127:A128"/>
    <mergeCell ref="A141:A142"/>
    <mergeCell ref="A129:A130"/>
    <mergeCell ref="A131:A132"/>
    <mergeCell ref="A133:A134"/>
    <mergeCell ref="D251:E251"/>
    <mergeCell ref="B243:C243"/>
    <mergeCell ref="B244:C244"/>
    <mergeCell ref="M111:M112"/>
    <mergeCell ref="H155:J155"/>
    <mergeCell ref="H153:J153"/>
    <mergeCell ref="I203:J203"/>
    <mergeCell ref="I121:I122"/>
    <mergeCell ref="H154:J154"/>
    <mergeCell ref="H161:H162"/>
    <mergeCell ref="A111:A112"/>
    <mergeCell ref="D250:E250"/>
    <mergeCell ref="A113:A114"/>
    <mergeCell ref="E161:E162"/>
    <mergeCell ref="B249:C249"/>
    <mergeCell ref="D249:E249"/>
    <mergeCell ref="D244:E244"/>
    <mergeCell ref="A161:A162"/>
    <mergeCell ref="B161:B162"/>
    <mergeCell ref="B180:C180"/>
    <mergeCell ref="A107:A108"/>
    <mergeCell ref="J105:J106"/>
    <mergeCell ref="M113:M114"/>
    <mergeCell ref="P113:P114"/>
    <mergeCell ref="A109:A110"/>
    <mergeCell ref="G109:G110"/>
    <mergeCell ref="J109:J110"/>
    <mergeCell ref="M109:M110"/>
    <mergeCell ref="P109:P110"/>
    <mergeCell ref="J111:J112"/>
    <mergeCell ref="P111:P112"/>
    <mergeCell ref="P101:P102"/>
    <mergeCell ref="M107:M108"/>
    <mergeCell ref="A101:A102"/>
    <mergeCell ref="G101:G102"/>
    <mergeCell ref="J101:J102"/>
    <mergeCell ref="M101:M102"/>
    <mergeCell ref="A103:A104"/>
    <mergeCell ref="G103:G104"/>
    <mergeCell ref="J103:J104"/>
    <mergeCell ref="P107:P108"/>
    <mergeCell ref="G22:H22"/>
    <mergeCell ref="I22:J22"/>
    <mergeCell ref="G105:G106"/>
    <mergeCell ref="M103:M104"/>
    <mergeCell ref="M105:M106"/>
    <mergeCell ref="P105:P106"/>
    <mergeCell ref="G107:G108"/>
    <mergeCell ref="J107:J108"/>
    <mergeCell ref="P103:P104"/>
    <mergeCell ref="R99:R100"/>
    <mergeCell ref="A98:R98"/>
    <mergeCell ref="A99:A100"/>
    <mergeCell ref="B99:B100"/>
    <mergeCell ref="C99:C100"/>
    <mergeCell ref="E99:E100"/>
    <mergeCell ref="F99:H99"/>
    <mergeCell ref="I99:K99"/>
    <mergeCell ref="L99:N99"/>
    <mergeCell ref="O99:Q99"/>
    <mergeCell ref="D12:E12"/>
    <mergeCell ref="F12:G12"/>
    <mergeCell ref="B12:C12"/>
    <mergeCell ref="B13:C13"/>
    <mergeCell ref="D13:E13"/>
    <mergeCell ref="E22:F22"/>
    <mergeCell ref="C31:J31"/>
    <mergeCell ref="A31:A32"/>
    <mergeCell ref="B31:B32"/>
    <mergeCell ref="B21:B23"/>
    <mergeCell ref="A21:A23"/>
    <mergeCell ref="C21:J21"/>
    <mergeCell ref="C22:D22"/>
    <mergeCell ref="A33:A34"/>
    <mergeCell ref="A36:A37"/>
    <mergeCell ref="A38:B38"/>
    <mergeCell ref="A39:A40"/>
    <mergeCell ref="A35:B35"/>
    <mergeCell ref="A47:B47"/>
    <mergeCell ref="A41:B41"/>
    <mergeCell ref="A42:A43"/>
    <mergeCell ref="A44:B44"/>
    <mergeCell ref="A45:A46"/>
    <mergeCell ref="A71:A72"/>
    <mergeCell ref="A60:B60"/>
    <mergeCell ref="A61:A62"/>
    <mergeCell ref="A63:B63"/>
    <mergeCell ref="A64:A65"/>
    <mergeCell ref="A69:A70"/>
    <mergeCell ref="B69:B70"/>
    <mergeCell ref="A52:A53"/>
    <mergeCell ref="C50:J50"/>
    <mergeCell ref="C69:J69"/>
    <mergeCell ref="A50:A51"/>
    <mergeCell ref="B50:B51"/>
    <mergeCell ref="A54:B54"/>
    <mergeCell ref="A55:A56"/>
    <mergeCell ref="A57:B57"/>
    <mergeCell ref="A58:A59"/>
    <mergeCell ref="A85:B85"/>
    <mergeCell ref="D99:D100"/>
    <mergeCell ref="A105:A106"/>
    <mergeCell ref="A73:B73"/>
    <mergeCell ref="A74:A75"/>
    <mergeCell ref="A76:B76"/>
    <mergeCell ref="A77:A78"/>
    <mergeCell ref="A79:B79"/>
    <mergeCell ref="A80:A81"/>
    <mergeCell ref="A82:B82"/>
    <mergeCell ref="A83:A84"/>
    <mergeCell ref="G111:G112"/>
    <mergeCell ref="E152:G152"/>
    <mergeCell ref="J113:J114"/>
    <mergeCell ref="G141:I141"/>
    <mergeCell ref="D141:F141"/>
    <mergeCell ref="G113:G114"/>
    <mergeCell ref="E121:H121"/>
    <mergeCell ref="D121:D122"/>
    <mergeCell ref="B141:B142"/>
    <mergeCell ref="I161:I162"/>
    <mergeCell ref="H152:J152"/>
    <mergeCell ref="B151:J151"/>
    <mergeCell ref="B153:D153"/>
    <mergeCell ref="B152:D152"/>
    <mergeCell ref="D180:J180"/>
    <mergeCell ref="E154:G154"/>
    <mergeCell ref="B191:F191"/>
    <mergeCell ref="B203:B204"/>
    <mergeCell ref="B197:F197"/>
    <mergeCell ref="B195:F195"/>
    <mergeCell ref="B196:F196"/>
    <mergeCell ref="E155:G155"/>
    <mergeCell ref="B193:F193"/>
    <mergeCell ref="C161:D161"/>
    <mergeCell ref="B242:C242"/>
    <mergeCell ref="F244:G244"/>
    <mergeCell ref="B194:F194"/>
    <mergeCell ref="C217:D217"/>
    <mergeCell ref="C214:D214"/>
    <mergeCell ref="F242:G242"/>
    <mergeCell ref="D242:E242"/>
    <mergeCell ref="C215:D215"/>
    <mergeCell ref="C203:D203"/>
    <mergeCell ref="E203:F203"/>
    <mergeCell ref="G258:I258"/>
    <mergeCell ref="D243:E243"/>
    <mergeCell ref="A259:B259"/>
    <mergeCell ref="C259:D259"/>
    <mergeCell ref="E259:F259"/>
    <mergeCell ref="B251:C251"/>
    <mergeCell ref="A258:B258"/>
    <mergeCell ref="C258:D258"/>
    <mergeCell ref="E258:F258"/>
    <mergeCell ref="B250:C250"/>
    <mergeCell ref="A229:A230"/>
    <mergeCell ref="A222:A223"/>
    <mergeCell ref="C141:C142"/>
    <mergeCell ref="A235:G235"/>
    <mergeCell ref="B155:D155"/>
    <mergeCell ref="A203:A204"/>
    <mergeCell ref="C213:D213"/>
    <mergeCell ref="A180:A181"/>
    <mergeCell ref="A158:I158"/>
    <mergeCell ref="F161:G161"/>
    <mergeCell ref="D17:E17"/>
    <mergeCell ref="H222:I222"/>
    <mergeCell ref="F243:G243"/>
    <mergeCell ref="A231:G231"/>
    <mergeCell ref="F229:F230"/>
    <mergeCell ref="G229:G230"/>
    <mergeCell ref="B229:D229"/>
    <mergeCell ref="E229:E230"/>
    <mergeCell ref="B154:D154"/>
    <mergeCell ref="B17:C17"/>
    <mergeCell ref="B15:C15"/>
    <mergeCell ref="D14:E14"/>
    <mergeCell ref="D15:E15"/>
    <mergeCell ref="D16:E16"/>
    <mergeCell ref="B16:C16"/>
    <mergeCell ref="C5:F5"/>
    <mergeCell ref="A88:A89"/>
    <mergeCell ref="B89:I89"/>
    <mergeCell ref="F13:G13"/>
    <mergeCell ref="F14:G14"/>
    <mergeCell ref="F15:G15"/>
    <mergeCell ref="A66:A67"/>
    <mergeCell ref="F16:G16"/>
    <mergeCell ref="F17:G17"/>
    <mergeCell ref="B14:C14"/>
    <mergeCell ref="A151:A152"/>
    <mergeCell ref="A135:A136"/>
    <mergeCell ref="A137:A138"/>
    <mergeCell ref="A123:A124"/>
    <mergeCell ref="A125:A126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="130" zoomScaleNormal="130" zoomScalePageLayoutView="0" workbookViewId="0" topLeftCell="A4">
      <selection activeCell="B81" sqref="B81"/>
    </sheetView>
  </sheetViews>
  <sheetFormatPr defaultColWidth="9.00390625" defaultRowHeight="12.75"/>
  <cols>
    <col min="1" max="1" width="7.625" style="0" customWidth="1"/>
    <col min="4" max="4" width="8.75390625" style="0" customWidth="1"/>
    <col min="6" max="6" width="10.25390625" style="0" customWidth="1"/>
    <col min="7" max="7" width="11.625" style="0" customWidth="1"/>
    <col min="10" max="10" width="8.00390625" style="0" customWidth="1"/>
  </cols>
  <sheetData>
    <row r="1" s="4" customFormat="1" ht="12">
      <c r="A1" s="2" t="s">
        <v>151</v>
      </c>
    </row>
    <row r="2" s="4" customFormat="1" ht="12">
      <c r="A2" s="2"/>
    </row>
    <row r="3" s="4" customFormat="1" ht="12">
      <c r="A3" s="61" t="s">
        <v>152</v>
      </c>
    </row>
    <row r="4" spans="1:8" s="4" customFormat="1" ht="12" customHeight="1">
      <c r="A4" s="126" t="s">
        <v>254</v>
      </c>
      <c r="B4" s="132" t="s">
        <v>2</v>
      </c>
      <c r="C4" s="126" t="s">
        <v>243</v>
      </c>
      <c r="D4" s="126"/>
      <c r="E4" s="156" t="s">
        <v>244</v>
      </c>
      <c r="F4" s="156"/>
      <c r="G4" s="156" t="s">
        <v>245</v>
      </c>
      <c r="H4" s="156"/>
    </row>
    <row r="5" spans="1:9" s="4" customFormat="1" ht="24">
      <c r="A5" s="126"/>
      <c r="B5" s="197"/>
      <c r="C5" s="1" t="s">
        <v>137</v>
      </c>
      <c r="D5" s="1" t="s">
        <v>242</v>
      </c>
      <c r="E5" s="1" t="s">
        <v>137</v>
      </c>
      <c r="F5" s="1" t="s">
        <v>242</v>
      </c>
      <c r="G5" s="1" t="s">
        <v>137</v>
      </c>
      <c r="H5" s="1" t="s">
        <v>242</v>
      </c>
      <c r="I5" s="57" t="s">
        <v>258</v>
      </c>
    </row>
    <row r="6" spans="1:8" s="4" customFormat="1" ht="12">
      <c r="A6" s="166" t="s">
        <v>246</v>
      </c>
      <c r="B6" s="1">
        <f>A72</f>
        <v>2013</v>
      </c>
      <c r="C6" s="37">
        <v>107</v>
      </c>
      <c r="D6" s="37">
        <v>0</v>
      </c>
      <c r="E6" s="37">
        <v>108.8</v>
      </c>
      <c r="F6" s="37">
        <v>0</v>
      </c>
      <c r="G6" s="12">
        <f>E6*100/C6</f>
        <v>101.6822429906542</v>
      </c>
      <c r="H6" s="8" t="e">
        <f>F6*100/D6</f>
        <v>#DIV/0!</v>
      </c>
    </row>
    <row r="7" spans="1:8" s="4" customFormat="1" ht="12">
      <c r="A7" s="166"/>
      <c r="B7" s="1">
        <f>A73</f>
        <v>2014</v>
      </c>
      <c r="C7" s="37">
        <v>107</v>
      </c>
      <c r="D7" s="37">
        <v>0</v>
      </c>
      <c r="E7" s="37">
        <v>107.3</v>
      </c>
      <c r="F7" s="37">
        <v>0</v>
      </c>
      <c r="G7" s="12">
        <f aca="true" t="shared" si="0" ref="G7:G60">E7*100/C7</f>
        <v>100.2803738317757</v>
      </c>
      <c r="H7" s="8" t="e">
        <f aca="true" t="shared" si="1" ref="H7:H60">F7*100/D7</f>
        <v>#DIV/0!</v>
      </c>
    </row>
    <row r="8" spans="1:8" s="4" customFormat="1" ht="12">
      <c r="A8" s="166"/>
      <c r="B8" s="1">
        <f>A74</f>
        <v>2015</v>
      </c>
      <c r="C8" s="37">
        <v>107</v>
      </c>
      <c r="D8" s="37">
        <v>0</v>
      </c>
      <c r="E8" s="37">
        <v>107.5</v>
      </c>
      <c r="F8" s="37">
        <v>0</v>
      </c>
      <c r="G8" s="12">
        <f t="shared" si="0"/>
        <v>100.46728971962617</v>
      </c>
      <c r="H8" s="8" t="e">
        <f t="shared" si="1"/>
        <v>#DIV/0!</v>
      </c>
    </row>
    <row r="9" spans="1:8" s="4" customFormat="1" ht="12">
      <c r="A9" s="166"/>
      <c r="B9" s="1">
        <f>A75</f>
        <v>2016</v>
      </c>
      <c r="C9" s="37"/>
      <c r="D9" s="37"/>
      <c r="E9" s="37"/>
      <c r="F9" s="37"/>
      <c r="G9" s="12" t="e">
        <f t="shared" si="0"/>
        <v>#DIV/0!</v>
      </c>
      <c r="H9" s="8" t="e">
        <f t="shared" si="1"/>
        <v>#DIV/0!</v>
      </c>
    </row>
    <row r="10" spans="1:8" s="4" customFormat="1" ht="12">
      <c r="A10" s="138"/>
      <c r="B10" s="1">
        <f>A76</f>
        <v>2017</v>
      </c>
      <c r="C10" s="37"/>
      <c r="D10" s="37"/>
      <c r="E10" s="37"/>
      <c r="F10" s="37"/>
      <c r="G10" s="12" t="e">
        <f t="shared" si="0"/>
        <v>#DIV/0!</v>
      </c>
      <c r="H10" s="8" t="e">
        <f t="shared" si="1"/>
        <v>#DIV/0!</v>
      </c>
    </row>
    <row r="11" spans="1:8" s="4" customFormat="1" ht="12">
      <c r="A11" s="166" t="s">
        <v>247</v>
      </c>
      <c r="B11" s="1">
        <f>B6</f>
        <v>2013</v>
      </c>
      <c r="C11" s="37">
        <v>65</v>
      </c>
      <c r="D11" s="37">
        <v>0.1</v>
      </c>
      <c r="E11" s="37">
        <v>66.7</v>
      </c>
      <c r="F11" s="37">
        <v>0.1</v>
      </c>
      <c r="G11" s="12">
        <f t="shared" si="0"/>
        <v>102.61538461538461</v>
      </c>
      <c r="H11" s="8">
        <f t="shared" si="1"/>
        <v>100</v>
      </c>
    </row>
    <row r="12" spans="1:8" s="4" customFormat="1" ht="12">
      <c r="A12" s="166"/>
      <c r="B12" s="1">
        <f>B7</f>
        <v>2014</v>
      </c>
      <c r="C12" s="37">
        <v>64</v>
      </c>
      <c r="D12" s="37">
        <v>0</v>
      </c>
      <c r="E12" s="37">
        <v>64.7</v>
      </c>
      <c r="F12" s="37">
        <v>0</v>
      </c>
      <c r="G12" s="12">
        <f t="shared" si="0"/>
        <v>101.09375</v>
      </c>
      <c r="H12" s="8" t="e">
        <f t="shared" si="1"/>
        <v>#DIV/0!</v>
      </c>
    </row>
    <row r="13" spans="1:8" s="4" customFormat="1" ht="12">
      <c r="A13" s="166"/>
      <c r="B13" s="1">
        <f>B8</f>
        <v>2015</v>
      </c>
      <c r="C13" s="37">
        <v>65</v>
      </c>
      <c r="D13" s="37">
        <v>0</v>
      </c>
      <c r="E13" s="37">
        <v>66.3</v>
      </c>
      <c r="F13" s="37">
        <v>0</v>
      </c>
      <c r="G13" s="12">
        <f t="shared" si="0"/>
        <v>102</v>
      </c>
      <c r="H13" s="8" t="e">
        <f t="shared" si="1"/>
        <v>#DIV/0!</v>
      </c>
    </row>
    <row r="14" spans="1:8" s="4" customFormat="1" ht="12">
      <c r="A14" s="166"/>
      <c r="B14" s="1">
        <f>B9</f>
        <v>2016</v>
      </c>
      <c r="C14" s="37"/>
      <c r="D14" s="37"/>
      <c r="E14" s="37"/>
      <c r="F14" s="37"/>
      <c r="G14" s="12" t="e">
        <f t="shared" si="0"/>
        <v>#DIV/0!</v>
      </c>
      <c r="H14" s="8" t="e">
        <f t="shared" si="1"/>
        <v>#DIV/0!</v>
      </c>
    </row>
    <row r="15" spans="1:8" s="4" customFormat="1" ht="12">
      <c r="A15" s="138"/>
      <c r="B15" s="1">
        <f>B10</f>
        <v>2017</v>
      </c>
      <c r="C15" s="37"/>
      <c r="D15" s="37"/>
      <c r="E15" s="37"/>
      <c r="F15" s="37"/>
      <c r="G15" s="12" t="e">
        <f t="shared" si="0"/>
        <v>#DIV/0!</v>
      </c>
      <c r="H15" s="8" t="e">
        <f t="shared" si="1"/>
        <v>#DIV/0!</v>
      </c>
    </row>
    <row r="16" spans="1:8" s="4" customFormat="1" ht="12">
      <c r="A16" s="166" t="s">
        <v>249</v>
      </c>
      <c r="B16" s="1">
        <f>B6</f>
        <v>2013</v>
      </c>
      <c r="C16" s="37">
        <v>40</v>
      </c>
      <c r="D16" s="37">
        <v>4.1</v>
      </c>
      <c r="E16" s="37">
        <v>70.5</v>
      </c>
      <c r="F16" s="37">
        <v>4.1</v>
      </c>
      <c r="G16" s="12">
        <f t="shared" si="0"/>
        <v>176.25</v>
      </c>
      <c r="H16" s="8">
        <f t="shared" si="1"/>
        <v>100</v>
      </c>
    </row>
    <row r="17" spans="1:8" s="4" customFormat="1" ht="12">
      <c r="A17" s="166"/>
      <c r="B17" s="1">
        <f>B7</f>
        <v>2014</v>
      </c>
      <c r="C17" s="37">
        <v>65</v>
      </c>
      <c r="D17" s="37">
        <v>3.1</v>
      </c>
      <c r="E17" s="37">
        <v>65.3</v>
      </c>
      <c r="F17" s="37">
        <v>3.1</v>
      </c>
      <c r="G17" s="12">
        <f t="shared" si="0"/>
        <v>100.46153846153847</v>
      </c>
      <c r="H17" s="8">
        <f t="shared" si="1"/>
        <v>100</v>
      </c>
    </row>
    <row r="18" spans="1:8" s="4" customFormat="1" ht="12">
      <c r="A18" s="166"/>
      <c r="B18" s="1">
        <f>B8</f>
        <v>2015</v>
      </c>
      <c r="C18" s="37">
        <v>65</v>
      </c>
      <c r="D18" s="37">
        <v>4</v>
      </c>
      <c r="E18" s="37">
        <v>69.7</v>
      </c>
      <c r="F18" s="37">
        <v>4</v>
      </c>
      <c r="G18" s="12">
        <f t="shared" si="0"/>
        <v>107.23076923076923</v>
      </c>
      <c r="H18" s="8">
        <f t="shared" si="1"/>
        <v>100</v>
      </c>
    </row>
    <row r="19" spans="1:8" s="4" customFormat="1" ht="12">
      <c r="A19" s="166"/>
      <c r="B19" s="1">
        <f>B9</f>
        <v>2016</v>
      </c>
      <c r="C19" s="37"/>
      <c r="D19" s="37"/>
      <c r="E19" s="37"/>
      <c r="F19" s="37"/>
      <c r="G19" s="12" t="e">
        <f t="shared" si="0"/>
        <v>#DIV/0!</v>
      </c>
      <c r="H19" s="8" t="e">
        <f t="shared" si="1"/>
        <v>#DIV/0!</v>
      </c>
    </row>
    <row r="20" spans="1:8" s="4" customFormat="1" ht="12">
      <c r="A20" s="138"/>
      <c r="B20" s="1">
        <f>B10</f>
        <v>2017</v>
      </c>
      <c r="C20" s="37"/>
      <c r="D20" s="37"/>
      <c r="E20" s="37"/>
      <c r="F20" s="37"/>
      <c r="G20" s="12" t="e">
        <f t="shared" si="0"/>
        <v>#DIV/0!</v>
      </c>
      <c r="H20" s="8" t="e">
        <f t="shared" si="1"/>
        <v>#DIV/0!</v>
      </c>
    </row>
    <row r="21" spans="1:8" s="4" customFormat="1" ht="12">
      <c r="A21" s="166" t="s">
        <v>248</v>
      </c>
      <c r="B21" s="1">
        <f>B6</f>
        <v>2013</v>
      </c>
      <c r="C21" s="37">
        <v>110</v>
      </c>
      <c r="D21" s="37">
        <v>4.8</v>
      </c>
      <c r="E21" s="37">
        <v>112.1</v>
      </c>
      <c r="F21" s="37">
        <v>4.8</v>
      </c>
      <c r="G21" s="12">
        <f t="shared" si="0"/>
        <v>101.9090909090909</v>
      </c>
      <c r="H21" s="8">
        <f t="shared" si="1"/>
        <v>100</v>
      </c>
    </row>
    <row r="22" spans="1:8" s="4" customFormat="1" ht="12">
      <c r="A22" s="166"/>
      <c r="B22" s="1">
        <f>B7</f>
        <v>2014</v>
      </c>
      <c r="C22" s="37">
        <v>90</v>
      </c>
      <c r="D22" s="37">
        <v>4.3</v>
      </c>
      <c r="E22" s="37">
        <v>91.1</v>
      </c>
      <c r="F22" s="37">
        <v>4.3</v>
      </c>
      <c r="G22" s="12">
        <f t="shared" si="0"/>
        <v>101.22222222222223</v>
      </c>
      <c r="H22" s="8">
        <f t="shared" si="1"/>
        <v>100</v>
      </c>
    </row>
    <row r="23" spans="1:8" s="4" customFormat="1" ht="12">
      <c r="A23" s="166"/>
      <c r="B23" s="1">
        <f>B8</f>
        <v>2015</v>
      </c>
      <c r="C23" s="37">
        <v>105</v>
      </c>
      <c r="D23" s="37">
        <v>4.8</v>
      </c>
      <c r="E23" s="37">
        <v>106.9</v>
      </c>
      <c r="F23" s="37">
        <v>4.8</v>
      </c>
      <c r="G23" s="12">
        <f t="shared" si="0"/>
        <v>101.80952380952381</v>
      </c>
      <c r="H23" s="8">
        <f t="shared" si="1"/>
        <v>100</v>
      </c>
    </row>
    <row r="24" spans="1:8" s="4" customFormat="1" ht="12">
      <c r="A24" s="166"/>
      <c r="B24" s="1">
        <f>B9</f>
        <v>2016</v>
      </c>
      <c r="C24" s="37"/>
      <c r="D24" s="37"/>
      <c r="E24" s="37"/>
      <c r="F24" s="37"/>
      <c r="G24" s="12" t="e">
        <f t="shared" si="0"/>
        <v>#DIV/0!</v>
      </c>
      <c r="H24" s="8" t="e">
        <f t="shared" si="1"/>
        <v>#DIV/0!</v>
      </c>
    </row>
    <row r="25" spans="1:8" s="4" customFormat="1" ht="12">
      <c r="A25" s="138"/>
      <c r="B25" s="1">
        <f>B10</f>
        <v>2017</v>
      </c>
      <c r="C25" s="37"/>
      <c r="D25" s="37"/>
      <c r="E25" s="37"/>
      <c r="F25" s="37"/>
      <c r="G25" s="12" t="e">
        <f t="shared" si="0"/>
        <v>#DIV/0!</v>
      </c>
      <c r="H25" s="8" t="e">
        <f t="shared" si="1"/>
        <v>#DIV/0!</v>
      </c>
    </row>
    <row r="26" spans="1:8" s="4" customFormat="1" ht="12">
      <c r="A26" s="166" t="s">
        <v>250</v>
      </c>
      <c r="B26" s="1">
        <f>B6</f>
        <v>2013</v>
      </c>
      <c r="C26" s="37">
        <v>1000</v>
      </c>
      <c r="D26" s="37">
        <v>21</v>
      </c>
      <c r="E26" s="37">
        <v>1002.6</v>
      </c>
      <c r="F26" s="37">
        <v>21.7</v>
      </c>
      <c r="G26" s="12">
        <f t="shared" si="0"/>
        <v>100.26</v>
      </c>
      <c r="H26" s="8">
        <f t="shared" si="1"/>
        <v>103.33333333333333</v>
      </c>
    </row>
    <row r="27" spans="1:8" s="4" customFormat="1" ht="12">
      <c r="A27" s="166"/>
      <c r="B27" s="1">
        <f>B7</f>
        <v>2014</v>
      </c>
      <c r="C27" s="37">
        <v>600</v>
      </c>
      <c r="D27" s="37">
        <v>9.5</v>
      </c>
      <c r="E27" s="37">
        <v>603.9</v>
      </c>
      <c r="F27" s="37">
        <v>9.7</v>
      </c>
      <c r="G27" s="12">
        <f t="shared" si="0"/>
        <v>100.65</v>
      </c>
      <c r="H27" s="8">
        <f t="shared" si="1"/>
        <v>102.10526315789473</v>
      </c>
    </row>
    <row r="28" spans="1:8" s="4" customFormat="1" ht="12">
      <c r="A28" s="166"/>
      <c r="B28" s="1">
        <f>B8</f>
        <v>2015</v>
      </c>
      <c r="C28" s="37">
        <v>460</v>
      </c>
      <c r="D28" s="37">
        <v>7</v>
      </c>
      <c r="E28" s="37">
        <v>468.3</v>
      </c>
      <c r="F28" s="37">
        <v>7.1</v>
      </c>
      <c r="G28" s="12">
        <f t="shared" si="0"/>
        <v>101.80434782608695</v>
      </c>
      <c r="H28" s="8">
        <f t="shared" si="1"/>
        <v>101.42857142857143</v>
      </c>
    </row>
    <row r="29" spans="1:8" s="4" customFormat="1" ht="12">
      <c r="A29" s="166"/>
      <c r="B29" s="1">
        <f>B9</f>
        <v>2016</v>
      </c>
      <c r="C29" s="37"/>
      <c r="D29" s="37"/>
      <c r="E29" s="37"/>
      <c r="F29" s="37"/>
      <c r="G29" s="12" t="e">
        <f t="shared" si="0"/>
        <v>#DIV/0!</v>
      </c>
      <c r="H29" s="8" t="e">
        <f t="shared" si="1"/>
        <v>#DIV/0!</v>
      </c>
    </row>
    <row r="30" spans="1:8" s="4" customFormat="1" ht="12">
      <c r="A30" s="138"/>
      <c r="B30" s="1">
        <f>B10</f>
        <v>2017</v>
      </c>
      <c r="C30" s="37"/>
      <c r="D30" s="37"/>
      <c r="E30" s="37"/>
      <c r="F30" s="37"/>
      <c r="G30" s="12" t="e">
        <f t="shared" si="0"/>
        <v>#DIV/0!</v>
      </c>
      <c r="H30" s="8" t="e">
        <f t="shared" si="1"/>
        <v>#DIV/0!</v>
      </c>
    </row>
    <row r="31" spans="1:8" s="4" customFormat="1" ht="12">
      <c r="A31" s="166" t="s">
        <v>251</v>
      </c>
      <c r="B31" s="1">
        <f>B6</f>
        <v>2013</v>
      </c>
      <c r="C31" s="37">
        <v>3.9</v>
      </c>
      <c r="D31" s="37">
        <v>0.4</v>
      </c>
      <c r="E31" s="37">
        <v>3.9</v>
      </c>
      <c r="F31" s="37">
        <v>0.4</v>
      </c>
      <c r="G31" s="12">
        <f t="shared" si="0"/>
        <v>100</v>
      </c>
      <c r="H31" s="8">
        <f t="shared" si="1"/>
        <v>100</v>
      </c>
    </row>
    <row r="32" spans="1:8" s="4" customFormat="1" ht="12">
      <c r="A32" s="166"/>
      <c r="B32" s="1">
        <f>B7</f>
        <v>2014</v>
      </c>
      <c r="C32" s="37">
        <v>4.4</v>
      </c>
      <c r="D32" s="37">
        <v>0.1</v>
      </c>
      <c r="E32" s="37">
        <v>4.4</v>
      </c>
      <c r="F32" s="37">
        <v>0.1</v>
      </c>
      <c r="G32" s="12">
        <f t="shared" si="0"/>
        <v>100</v>
      </c>
      <c r="H32" s="8">
        <f t="shared" si="1"/>
        <v>100</v>
      </c>
    </row>
    <row r="33" spans="1:8" s="4" customFormat="1" ht="12">
      <c r="A33" s="166"/>
      <c r="B33" s="1">
        <f>B8</f>
        <v>2015</v>
      </c>
      <c r="C33" s="37">
        <v>0</v>
      </c>
      <c r="D33" s="37">
        <v>0</v>
      </c>
      <c r="E33" s="37">
        <v>0</v>
      </c>
      <c r="F33" s="37">
        <v>0</v>
      </c>
      <c r="G33" s="12" t="e">
        <f t="shared" si="0"/>
        <v>#DIV/0!</v>
      </c>
      <c r="H33" s="8" t="e">
        <f t="shared" si="1"/>
        <v>#DIV/0!</v>
      </c>
    </row>
    <row r="34" spans="1:8" s="4" customFormat="1" ht="12">
      <c r="A34" s="166"/>
      <c r="B34" s="1">
        <f>B9</f>
        <v>2016</v>
      </c>
      <c r="C34" s="37"/>
      <c r="D34" s="37"/>
      <c r="E34" s="37"/>
      <c r="F34" s="37"/>
      <c r="G34" s="12" t="e">
        <f t="shared" si="0"/>
        <v>#DIV/0!</v>
      </c>
      <c r="H34" s="8" t="e">
        <f t="shared" si="1"/>
        <v>#DIV/0!</v>
      </c>
    </row>
    <row r="35" spans="1:8" s="4" customFormat="1" ht="12">
      <c r="A35" s="138"/>
      <c r="B35" s="1">
        <f>B10</f>
        <v>2017</v>
      </c>
      <c r="C35" s="37"/>
      <c r="D35" s="37"/>
      <c r="E35" s="37"/>
      <c r="F35" s="37"/>
      <c r="G35" s="12" t="e">
        <f t="shared" si="0"/>
        <v>#DIV/0!</v>
      </c>
      <c r="H35" s="8" t="e">
        <f t="shared" si="1"/>
        <v>#DIV/0!</v>
      </c>
    </row>
    <row r="36" spans="1:8" s="4" customFormat="1" ht="12">
      <c r="A36" s="166" t="s">
        <v>252</v>
      </c>
      <c r="B36" s="1">
        <f>B6</f>
        <v>2013</v>
      </c>
      <c r="C36" s="37"/>
      <c r="D36" s="37"/>
      <c r="E36" s="37"/>
      <c r="F36" s="37"/>
      <c r="G36" s="12" t="e">
        <f t="shared" si="0"/>
        <v>#DIV/0!</v>
      </c>
      <c r="H36" s="8" t="e">
        <f t="shared" si="1"/>
        <v>#DIV/0!</v>
      </c>
    </row>
    <row r="37" spans="1:8" s="4" customFormat="1" ht="12">
      <c r="A37" s="166"/>
      <c r="B37" s="1">
        <f>B7</f>
        <v>2014</v>
      </c>
      <c r="C37" s="37"/>
      <c r="D37" s="37"/>
      <c r="E37" s="37"/>
      <c r="F37" s="37"/>
      <c r="G37" s="12" t="e">
        <f t="shared" si="0"/>
        <v>#DIV/0!</v>
      </c>
      <c r="H37" s="8" t="e">
        <f t="shared" si="1"/>
        <v>#DIV/0!</v>
      </c>
    </row>
    <row r="38" spans="1:8" s="4" customFormat="1" ht="12">
      <c r="A38" s="166"/>
      <c r="B38" s="1">
        <f>B8</f>
        <v>2015</v>
      </c>
      <c r="C38" s="37"/>
      <c r="D38" s="37"/>
      <c r="E38" s="37"/>
      <c r="F38" s="37"/>
      <c r="G38" s="12" t="e">
        <f t="shared" si="0"/>
        <v>#DIV/0!</v>
      </c>
      <c r="H38" s="8" t="e">
        <f t="shared" si="1"/>
        <v>#DIV/0!</v>
      </c>
    </row>
    <row r="39" spans="1:8" s="4" customFormat="1" ht="12">
      <c r="A39" s="166"/>
      <c r="B39" s="1">
        <f>B9</f>
        <v>2016</v>
      </c>
      <c r="C39" s="37"/>
      <c r="D39" s="37"/>
      <c r="E39" s="37"/>
      <c r="F39" s="37"/>
      <c r="G39" s="12" t="e">
        <f t="shared" si="0"/>
        <v>#DIV/0!</v>
      </c>
      <c r="H39" s="8" t="e">
        <f t="shared" si="1"/>
        <v>#DIV/0!</v>
      </c>
    </row>
    <row r="40" spans="1:8" s="4" customFormat="1" ht="12">
      <c r="A40" s="138"/>
      <c r="B40" s="1">
        <f>B10</f>
        <v>2017</v>
      </c>
      <c r="C40" s="37"/>
      <c r="D40" s="37"/>
      <c r="E40" s="37"/>
      <c r="F40" s="37"/>
      <c r="G40" s="12" t="e">
        <f t="shared" si="0"/>
        <v>#DIV/0!</v>
      </c>
      <c r="H40" s="8" t="e">
        <f t="shared" si="1"/>
        <v>#DIV/0!</v>
      </c>
    </row>
    <row r="41" spans="1:8" s="4" customFormat="1" ht="12">
      <c r="A41" s="166" t="s">
        <v>255</v>
      </c>
      <c r="B41" s="1">
        <f aca="true" t="shared" si="2" ref="B41:B48">B6</f>
        <v>2013</v>
      </c>
      <c r="C41" s="53">
        <f>C6+C11+C16+C21</f>
        <v>322</v>
      </c>
      <c r="D41" s="53">
        <f>D6+D11+D16+D21</f>
        <v>9</v>
      </c>
      <c r="E41" s="53">
        <f>E6+E11+E16+E21</f>
        <v>358.1</v>
      </c>
      <c r="F41" s="53">
        <f>F6+F11+F16+F21</f>
        <v>9</v>
      </c>
      <c r="G41" s="12">
        <f t="shared" si="0"/>
        <v>111.2111801242236</v>
      </c>
      <c r="H41" s="8">
        <f t="shared" si="1"/>
        <v>100</v>
      </c>
    </row>
    <row r="42" spans="1:8" s="4" customFormat="1" ht="12">
      <c r="A42" s="166"/>
      <c r="B42" s="1">
        <f t="shared" si="2"/>
        <v>2014</v>
      </c>
      <c r="C42" s="53">
        <f aca="true" t="shared" si="3" ref="C42:F45">C7+C12+C17+C22</f>
        <v>326</v>
      </c>
      <c r="D42" s="53">
        <f t="shared" si="3"/>
        <v>7.4</v>
      </c>
      <c r="E42" s="53">
        <f t="shared" si="3"/>
        <v>328.4</v>
      </c>
      <c r="F42" s="53">
        <f t="shared" si="3"/>
        <v>7.4</v>
      </c>
      <c r="G42" s="12">
        <f t="shared" si="0"/>
        <v>100.7361963190184</v>
      </c>
      <c r="H42" s="8">
        <f t="shared" si="1"/>
        <v>100</v>
      </c>
    </row>
    <row r="43" spans="1:8" s="4" customFormat="1" ht="12">
      <c r="A43" s="166"/>
      <c r="B43" s="1">
        <f t="shared" si="2"/>
        <v>2015</v>
      </c>
      <c r="C43" s="53">
        <f t="shared" si="3"/>
        <v>342</v>
      </c>
      <c r="D43" s="53">
        <f t="shared" si="3"/>
        <v>8.8</v>
      </c>
      <c r="E43" s="53">
        <f t="shared" si="3"/>
        <v>350.4</v>
      </c>
      <c r="F43" s="53">
        <f t="shared" si="3"/>
        <v>8.8</v>
      </c>
      <c r="G43" s="12">
        <f t="shared" si="0"/>
        <v>102.45614035087719</v>
      </c>
      <c r="H43" s="8">
        <f t="shared" si="1"/>
        <v>100</v>
      </c>
    </row>
    <row r="44" spans="1:8" s="4" customFormat="1" ht="12">
      <c r="A44" s="166"/>
      <c r="B44" s="1">
        <f t="shared" si="2"/>
        <v>2016</v>
      </c>
      <c r="C44" s="53">
        <f t="shared" si="3"/>
        <v>0</v>
      </c>
      <c r="D44" s="53">
        <f t="shared" si="3"/>
        <v>0</v>
      </c>
      <c r="E44" s="53">
        <f t="shared" si="3"/>
        <v>0</v>
      </c>
      <c r="F44" s="53">
        <f t="shared" si="3"/>
        <v>0</v>
      </c>
      <c r="G44" s="12" t="e">
        <f t="shared" si="0"/>
        <v>#DIV/0!</v>
      </c>
      <c r="H44" s="8" t="e">
        <f t="shared" si="1"/>
        <v>#DIV/0!</v>
      </c>
    </row>
    <row r="45" spans="1:8" s="4" customFormat="1" ht="12">
      <c r="A45" s="138"/>
      <c r="B45" s="1">
        <f t="shared" si="2"/>
        <v>2017</v>
      </c>
      <c r="C45" s="53">
        <f t="shared" si="3"/>
        <v>0</v>
      </c>
      <c r="D45" s="53">
        <f t="shared" si="3"/>
        <v>0</v>
      </c>
      <c r="E45" s="53">
        <f t="shared" si="3"/>
        <v>0</v>
      </c>
      <c r="F45" s="53">
        <f t="shared" si="3"/>
        <v>0</v>
      </c>
      <c r="G45" s="12" t="e">
        <f t="shared" si="0"/>
        <v>#DIV/0!</v>
      </c>
      <c r="H45" s="8" t="e">
        <f t="shared" si="1"/>
        <v>#DIV/0!</v>
      </c>
    </row>
    <row r="46" spans="1:8" s="4" customFormat="1" ht="12">
      <c r="A46" s="194" t="s">
        <v>317</v>
      </c>
      <c r="B46" s="75">
        <f t="shared" si="2"/>
        <v>2013</v>
      </c>
      <c r="C46" s="76">
        <f aca="true" t="shared" si="4" ref="C46:F48">C41/C51*100</f>
        <v>24.28539105513236</v>
      </c>
      <c r="D46" s="76">
        <f t="shared" si="4"/>
        <v>29.60526315789474</v>
      </c>
      <c r="E46" s="76">
        <f t="shared" si="4"/>
        <v>26.24212223362158</v>
      </c>
      <c r="F46" s="76">
        <f t="shared" si="4"/>
        <v>28.938906752411576</v>
      </c>
      <c r="G46" s="76" t="s">
        <v>318</v>
      </c>
      <c r="H46" s="77" t="s">
        <v>318</v>
      </c>
    </row>
    <row r="47" spans="1:8" s="4" customFormat="1" ht="12">
      <c r="A47" s="195"/>
      <c r="B47" s="75">
        <f t="shared" si="2"/>
        <v>2014</v>
      </c>
      <c r="C47" s="76">
        <f t="shared" si="4"/>
        <v>35.03869303525365</v>
      </c>
      <c r="D47" s="76">
        <f t="shared" si="4"/>
        <v>43.529411764705884</v>
      </c>
      <c r="E47" s="76">
        <f t="shared" si="4"/>
        <v>35.059250560478276</v>
      </c>
      <c r="F47" s="76">
        <f t="shared" si="4"/>
        <v>43.02325581395349</v>
      </c>
      <c r="G47" s="76" t="s">
        <v>318</v>
      </c>
      <c r="H47" s="77" t="s">
        <v>318</v>
      </c>
    </row>
    <row r="48" spans="1:8" s="4" customFormat="1" ht="12">
      <c r="A48" s="195"/>
      <c r="B48" s="75">
        <f t="shared" si="2"/>
        <v>2015</v>
      </c>
      <c r="C48" s="76">
        <f t="shared" si="4"/>
        <v>42.643391521197</v>
      </c>
      <c r="D48" s="76">
        <f t="shared" si="4"/>
        <v>55.69620253164557</v>
      </c>
      <c r="E48" s="76">
        <f t="shared" si="4"/>
        <v>42.79956027849028</v>
      </c>
      <c r="F48" s="76">
        <f t="shared" si="4"/>
        <v>55.34591194968554</v>
      </c>
      <c r="G48" s="76" t="s">
        <v>318</v>
      </c>
      <c r="H48" s="77" t="s">
        <v>318</v>
      </c>
    </row>
    <row r="49" spans="1:8" s="4" customFormat="1" ht="12">
      <c r="A49" s="195"/>
      <c r="B49" s="75">
        <v>2015</v>
      </c>
      <c r="C49" s="76" t="e">
        <f aca="true" t="shared" si="5" ref="C49:F50">C44/C54*100</f>
        <v>#DIV/0!</v>
      </c>
      <c r="D49" s="76" t="e">
        <f t="shared" si="5"/>
        <v>#DIV/0!</v>
      </c>
      <c r="E49" s="76" t="e">
        <f t="shared" si="5"/>
        <v>#DIV/0!</v>
      </c>
      <c r="F49" s="76" t="e">
        <f t="shared" si="5"/>
        <v>#DIV/0!</v>
      </c>
      <c r="G49" s="76" t="s">
        <v>318</v>
      </c>
      <c r="H49" s="77" t="s">
        <v>318</v>
      </c>
    </row>
    <row r="50" spans="1:8" s="4" customFormat="1" ht="12">
      <c r="A50" s="196"/>
      <c r="B50" s="75">
        <v>2016</v>
      </c>
      <c r="C50" s="76" t="e">
        <f t="shared" si="5"/>
        <v>#DIV/0!</v>
      </c>
      <c r="D50" s="76" t="e">
        <f t="shared" si="5"/>
        <v>#DIV/0!</v>
      </c>
      <c r="E50" s="76" t="e">
        <f t="shared" si="5"/>
        <v>#DIV/0!</v>
      </c>
      <c r="F50" s="76" t="e">
        <f t="shared" si="5"/>
        <v>#DIV/0!</v>
      </c>
      <c r="G50" s="76" t="s">
        <v>318</v>
      </c>
      <c r="H50" s="77" t="s">
        <v>318</v>
      </c>
    </row>
    <row r="51" spans="1:8" s="4" customFormat="1" ht="12">
      <c r="A51" s="209" t="s">
        <v>256</v>
      </c>
      <c r="B51" s="1">
        <f>B6</f>
        <v>2013</v>
      </c>
      <c r="C51" s="54">
        <f>C26+C31+C36+C41</f>
        <v>1325.9</v>
      </c>
      <c r="D51" s="54">
        <f>D26+D31+D36+D41</f>
        <v>30.4</v>
      </c>
      <c r="E51" s="54">
        <f>E26+E31+E36+E41</f>
        <v>1364.6</v>
      </c>
      <c r="F51" s="54">
        <f>F26+F31+F36+F41</f>
        <v>31.099999999999998</v>
      </c>
      <c r="G51" s="12">
        <f t="shared" si="0"/>
        <v>102.91877215476279</v>
      </c>
      <c r="H51" s="8">
        <f t="shared" si="1"/>
        <v>102.30263157894737</v>
      </c>
    </row>
    <row r="52" spans="1:8" s="4" customFormat="1" ht="12">
      <c r="A52" s="210"/>
      <c r="B52" s="1">
        <f>B7</f>
        <v>2014</v>
      </c>
      <c r="C52" s="54">
        <f aca="true" t="shared" si="6" ref="C52:F55">C27+C32+C37+C42</f>
        <v>930.4</v>
      </c>
      <c r="D52" s="54">
        <f t="shared" si="6"/>
        <v>17</v>
      </c>
      <c r="E52" s="54">
        <f t="shared" si="6"/>
        <v>936.6999999999999</v>
      </c>
      <c r="F52" s="54">
        <f t="shared" si="6"/>
        <v>17.2</v>
      </c>
      <c r="G52" s="12">
        <f t="shared" si="0"/>
        <v>100.67712811693896</v>
      </c>
      <c r="H52" s="8">
        <f t="shared" si="1"/>
        <v>101.17647058823529</v>
      </c>
    </row>
    <row r="53" spans="1:8" s="4" customFormat="1" ht="12">
      <c r="A53" s="210"/>
      <c r="B53" s="1">
        <f>B8</f>
        <v>2015</v>
      </c>
      <c r="C53" s="54">
        <f t="shared" si="6"/>
        <v>802</v>
      </c>
      <c r="D53" s="54">
        <f t="shared" si="6"/>
        <v>15.8</v>
      </c>
      <c r="E53" s="54">
        <f t="shared" si="6"/>
        <v>818.7</v>
      </c>
      <c r="F53" s="54">
        <f t="shared" si="6"/>
        <v>15.9</v>
      </c>
      <c r="G53" s="12">
        <f t="shared" si="0"/>
        <v>102.08229426433915</v>
      </c>
      <c r="H53" s="8">
        <f t="shared" si="1"/>
        <v>100.63291139240506</v>
      </c>
    </row>
    <row r="54" spans="1:8" s="4" customFormat="1" ht="12">
      <c r="A54" s="210"/>
      <c r="B54" s="1">
        <f>B9</f>
        <v>2016</v>
      </c>
      <c r="C54" s="54">
        <f t="shared" si="6"/>
        <v>0</v>
      </c>
      <c r="D54" s="54">
        <f t="shared" si="6"/>
        <v>0</v>
      </c>
      <c r="E54" s="54">
        <f t="shared" si="6"/>
        <v>0</v>
      </c>
      <c r="F54" s="54">
        <f t="shared" si="6"/>
        <v>0</v>
      </c>
      <c r="G54" s="12" t="e">
        <f t="shared" si="0"/>
        <v>#DIV/0!</v>
      </c>
      <c r="H54" s="8" t="e">
        <f t="shared" si="1"/>
        <v>#DIV/0!</v>
      </c>
    </row>
    <row r="55" spans="1:8" s="4" customFormat="1" ht="12">
      <c r="A55" s="211"/>
      <c r="B55" s="1">
        <f>B10</f>
        <v>2017</v>
      </c>
      <c r="C55" s="54">
        <f t="shared" si="6"/>
        <v>0</v>
      </c>
      <c r="D55" s="54">
        <f t="shared" si="6"/>
        <v>0</v>
      </c>
      <c r="E55" s="54">
        <f t="shared" si="6"/>
        <v>0</v>
      </c>
      <c r="F55" s="54">
        <f t="shared" si="6"/>
        <v>0</v>
      </c>
      <c r="G55" s="12" t="e">
        <f t="shared" si="0"/>
        <v>#DIV/0!</v>
      </c>
      <c r="H55" s="8" t="e">
        <f t="shared" si="1"/>
        <v>#DIV/0!</v>
      </c>
    </row>
    <row r="56" spans="1:8" s="4" customFormat="1" ht="12">
      <c r="A56" s="132" t="s">
        <v>253</v>
      </c>
      <c r="B56" s="1">
        <f>B6</f>
        <v>2013</v>
      </c>
      <c r="C56" s="37">
        <v>0.9</v>
      </c>
      <c r="D56" s="37">
        <v>0.2</v>
      </c>
      <c r="E56" s="37">
        <v>0.9</v>
      </c>
      <c r="F56" s="37">
        <v>0.2</v>
      </c>
      <c r="G56" s="12">
        <f t="shared" si="0"/>
        <v>100</v>
      </c>
      <c r="H56" s="8">
        <f t="shared" si="1"/>
        <v>100</v>
      </c>
    </row>
    <row r="57" spans="1:8" s="4" customFormat="1" ht="12">
      <c r="A57" s="166"/>
      <c r="B57" s="1">
        <f>B7</f>
        <v>2014</v>
      </c>
      <c r="C57" s="37">
        <v>0</v>
      </c>
      <c r="D57" s="37">
        <v>0</v>
      </c>
      <c r="E57" s="37">
        <v>0</v>
      </c>
      <c r="F57" s="37">
        <v>0</v>
      </c>
      <c r="G57" s="12" t="e">
        <f t="shared" si="0"/>
        <v>#DIV/0!</v>
      </c>
      <c r="H57" s="8" t="e">
        <f t="shared" si="1"/>
        <v>#DIV/0!</v>
      </c>
    </row>
    <row r="58" spans="1:8" s="4" customFormat="1" ht="12">
      <c r="A58" s="166"/>
      <c r="B58" s="1">
        <f>B8</f>
        <v>2015</v>
      </c>
      <c r="C58" s="37">
        <v>0</v>
      </c>
      <c r="D58" s="37">
        <v>0</v>
      </c>
      <c r="E58" s="37">
        <v>0</v>
      </c>
      <c r="F58" s="37">
        <v>0</v>
      </c>
      <c r="G58" s="12" t="e">
        <f t="shared" si="0"/>
        <v>#DIV/0!</v>
      </c>
      <c r="H58" s="8" t="e">
        <f t="shared" si="1"/>
        <v>#DIV/0!</v>
      </c>
    </row>
    <row r="59" spans="1:8" s="4" customFormat="1" ht="12">
      <c r="A59" s="166"/>
      <c r="B59" s="1">
        <f>B9</f>
        <v>2016</v>
      </c>
      <c r="C59" s="37"/>
      <c r="D59" s="37"/>
      <c r="E59" s="37"/>
      <c r="F59" s="37"/>
      <c r="G59" s="12" t="e">
        <f t="shared" si="0"/>
        <v>#DIV/0!</v>
      </c>
      <c r="H59" s="8" t="e">
        <f t="shared" si="1"/>
        <v>#DIV/0!</v>
      </c>
    </row>
    <row r="60" spans="1:8" s="4" customFormat="1" ht="12">
      <c r="A60" s="138"/>
      <c r="B60" s="1">
        <f>B10</f>
        <v>2017</v>
      </c>
      <c r="C60" s="37"/>
      <c r="D60" s="37"/>
      <c r="E60" s="37"/>
      <c r="F60" s="37"/>
      <c r="G60" s="12" t="e">
        <f t="shared" si="0"/>
        <v>#DIV/0!</v>
      </c>
      <c r="H60" s="8" t="e">
        <f t="shared" si="1"/>
        <v>#DIV/0!</v>
      </c>
    </row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>
      <c r="A67" s="2" t="s">
        <v>153</v>
      </c>
    </row>
    <row r="68" s="4" customFormat="1" ht="12"/>
    <row r="69" s="4" customFormat="1" ht="12">
      <c r="A69" s="61" t="s">
        <v>154</v>
      </c>
    </row>
    <row r="70" spans="1:6" s="4" customFormat="1" ht="26.25" customHeight="1">
      <c r="A70" s="132" t="s">
        <v>2</v>
      </c>
      <c r="B70" s="132" t="s">
        <v>293</v>
      </c>
      <c r="C70" s="187" t="s">
        <v>292</v>
      </c>
      <c r="D70" s="188"/>
      <c r="E70" s="207"/>
      <c r="F70" s="132" t="s">
        <v>157</v>
      </c>
    </row>
    <row r="71" spans="1:6" s="4" customFormat="1" ht="24" customHeight="1">
      <c r="A71" s="138"/>
      <c r="B71" s="138"/>
      <c r="C71" s="1" t="s">
        <v>155</v>
      </c>
      <c r="D71" s="176" t="s">
        <v>156</v>
      </c>
      <c r="E71" s="208"/>
      <c r="F71" s="138"/>
    </row>
    <row r="72" spans="1:6" s="4" customFormat="1" ht="12">
      <c r="A72" s="1">
        <f>'Земли ЛФ'!A13</f>
        <v>2013</v>
      </c>
      <c r="B72" s="30">
        <v>4.5</v>
      </c>
      <c r="C72" s="30">
        <v>46</v>
      </c>
      <c r="D72" s="201">
        <f>C72/'Земли ЛФ'!D13:E13*1000</f>
        <v>2.943058221369162</v>
      </c>
      <c r="E72" s="202"/>
      <c r="F72" s="35">
        <f>D72/B72*100</f>
        <v>65.4012938082036</v>
      </c>
    </row>
    <row r="73" spans="1:6" s="4" customFormat="1" ht="12">
      <c r="A73" s="1">
        <f>'Земли ЛФ'!A14</f>
        <v>2014</v>
      </c>
      <c r="B73" s="30">
        <v>4.5</v>
      </c>
      <c r="C73" s="30">
        <v>28.8</v>
      </c>
      <c r="D73" s="201">
        <f>C73/'Земли ЛФ'!D14:E14*1000</f>
        <v>1.8357980622131564</v>
      </c>
      <c r="E73" s="202"/>
      <c r="F73" s="35">
        <f>D73/B73*100</f>
        <v>40.795512493625694</v>
      </c>
    </row>
    <row r="74" spans="1:6" s="4" customFormat="1" ht="12">
      <c r="A74" s="1">
        <f>'Земли ЛФ'!A15</f>
        <v>2015</v>
      </c>
      <c r="B74" s="30">
        <v>4.5</v>
      </c>
      <c r="C74" s="30">
        <v>29.6</v>
      </c>
      <c r="D74" s="201">
        <f>C74/'Земли ЛФ'!D15:E15*1000</f>
        <v>1.8907697221335038</v>
      </c>
      <c r="E74" s="202"/>
      <c r="F74" s="35">
        <f>D74/B74*100</f>
        <v>42.017104936300086</v>
      </c>
    </row>
    <row r="75" spans="1:6" s="4" customFormat="1" ht="12">
      <c r="A75" s="1">
        <f>'Земли ЛФ'!A16</f>
        <v>2016</v>
      </c>
      <c r="B75" s="30"/>
      <c r="C75" s="30"/>
      <c r="D75" s="201">
        <f>C75/'Земли ЛФ'!D16:E16*1000</f>
        <v>0</v>
      </c>
      <c r="E75" s="202"/>
      <c r="F75" s="35" t="e">
        <f>D75/B75*100</f>
        <v>#DIV/0!</v>
      </c>
    </row>
    <row r="76" spans="1:6" s="4" customFormat="1" ht="12">
      <c r="A76" s="1">
        <f>'Земли ЛФ'!A17</f>
        <v>2017</v>
      </c>
      <c r="B76" s="30"/>
      <c r="C76" s="30"/>
      <c r="D76" s="201">
        <f>C76/'Земли ЛФ'!D17:E17*1000</f>
        <v>0</v>
      </c>
      <c r="E76" s="202"/>
      <c r="F76" s="35" t="e">
        <f>D76/B76*100</f>
        <v>#DIV/0!</v>
      </c>
    </row>
    <row r="77" s="4" customFormat="1" ht="12"/>
    <row r="78" s="4" customFormat="1" ht="12">
      <c r="A78" s="61" t="s">
        <v>158</v>
      </c>
    </row>
    <row r="79" spans="1:13" s="4" customFormat="1" ht="12">
      <c r="A79" s="161" t="s">
        <v>2</v>
      </c>
      <c r="B79" s="161" t="s">
        <v>159</v>
      </c>
      <c r="C79" s="161" t="s">
        <v>161</v>
      </c>
      <c r="D79" s="161" t="s">
        <v>0</v>
      </c>
      <c r="E79" s="183" t="s">
        <v>77</v>
      </c>
      <c r="F79" s="183"/>
      <c r="G79" s="183"/>
      <c r="H79" s="183" t="s">
        <v>79</v>
      </c>
      <c r="I79" s="183"/>
      <c r="J79" s="183"/>
      <c r="K79" s="198" t="s">
        <v>78</v>
      </c>
      <c r="L79" s="199"/>
      <c r="M79" s="200"/>
    </row>
    <row r="80" spans="1:14" s="4" customFormat="1" ht="45" customHeight="1">
      <c r="A80" s="162"/>
      <c r="B80" s="162"/>
      <c r="C80" s="162"/>
      <c r="D80" s="162"/>
      <c r="E80" s="9" t="s">
        <v>160</v>
      </c>
      <c r="F80" s="9" t="s">
        <v>162</v>
      </c>
      <c r="G80" s="9" t="s">
        <v>0</v>
      </c>
      <c r="H80" s="9" t="s">
        <v>160</v>
      </c>
      <c r="I80" s="9" t="s">
        <v>162</v>
      </c>
      <c r="J80" s="9" t="s">
        <v>0</v>
      </c>
      <c r="K80" s="9" t="s">
        <v>160</v>
      </c>
      <c r="L80" s="9" t="s">
        <v>162</v>
      </c>
      <c r="M80" s="9" t="s">
        <v>0</v>
      </c>
      <c r="N80" s="55" t="s">
        <v>257</v>
      </c>
    </row>
    <row r="81" spans="1:13" s="4" customFormat="1" ht="12">
      <c r="A81" s="1">
        <f>A72</f>
        <v>2013</v>
      </c>
      <c r="B81" s="34">
        <f aca="true" t="shared" si="7" ref="B81:C85">E81+H81+K81</f>
        <v>13.200000000000001</v>
      </c>
      <c r="C81" s="34">
        <f t="shared" si="7"/>
        <v>13.1</v>
      </c>
      <c r="D81" s="12">
        <f>C81/B81*100</f>
        <v>99.24242424242424</v>
      </c>
      <c r="E81" s="30">
        <v>4.4</v>
      </c>
      <c r="F81" s="30">
        <v>4.4</v>
      </c>
      <c r="G81" s="12">
        <f>F81/E81*100</f>
        <v>100</v>
      </c>
      <c r="H81" s="30">
        <v>8.8</v>
      </c>
      <c r="I81" s="30">
        <v>8.7</v>
      </c>
      <c r="J81" s="12">
        <f>I81/H81*100</f>
        <v>98.86363636363635</v>
      </c>
      <c r="K81" s="30">
        <v>0</v>
      </c>
      <c r="L81" s="30">
        <v>0</v>
      </c>
      <c r="M81" s="12" t="e">
        <f>L81/K81*100</f>
        <v>#DIV/0!</v>
      </c>
    </row>
    <row r="82" spans="1:13" s="4" customFormat="1" ht="12">
      <c r="A82" s="1">
        <f>A73</f>
        <v>2014</v>
      </c>
      <c r="B82" s="34">
        <f t="shared" si="7"/>
        <v>13.200000000000001</v>
      </c>
      <c r="C82" s="34">
        <f t="shared" si="7"/>
        <v>11.4</v>
      </c>
      <c r="D82" s="12">
        <f>C82/B82*100</f>
        <v>86.36363636363636</v>
      </c>
      <c r="E82" s="30">
        <v>4.4</v>
      </c>
      <c r="F82" s="30">
        <v>4.4</v>
      </c>
      <c r="G82" s="12">
        <f>F82/E82*100</f>
        <v>100</v>
      </c>
      <c r="H82" s="30">
        <v>8.8</v>
      </c>
      <c r="I82" s="30">
        <v>7</v>
      </c>
      <c r="J82" s="12">
        <f>I82/H82*100</f>
        <v>79.54545454545455</v>
      </c>
      <c r="K82" s="30">
        <v>0</v>
      </c>
      <c r="L82" s="30">
        <v>0</v>
      </c>
      <c r="M82" s="12" t="e">
        <f>L82/K82*100</f>
        <v>#DIV/0!</v>
      </c>
    </row>
    <row r="83" spans="1:13" s="4" customFormat="1" ht="12">
      <c r="A83" s="1">
        <f>A74</f>
        <v>2015</v>
      </c>
      <c r="B83" s="34">
        <f t="shared" si="7"/>
        <v>13.200000000000001</v>
      </c>
      <c r="C83" s="34">
        <f t="shared" si="7"/>
        <v>11.2</v>
      </c>
      <c r="D83" s="12">
        <f>C83/B83*100</f>
        <v>84.84848484848484</v>
      </c>
      <c r="E83" s="30">
        <v>4.4</v>
      </c>
      <c r="F83" s="30">
        <v>4.4</v>
      </c>
      <c r="G83" s="12">
        <f>F83/E83*100</f>
        <v>100</v>
      </c>
      <c r="H83" s="30">
        <v>8.8</v>
      </c>
      <c r="I83" s="30">
        <v>6.8</v>
      </c>
      <c r="J83" s="12">
        <f>I83/H83*100</f>
        <v>77.27272727272727</v>
      </c>
      <c r="K83" s="30">
        <v>0</v>
      </c>
      <c r="L83" s="30">
        <v>0</v>
      </c>
      <c r="M83" s="12" t="e">
        <f>L83/K83*100</f>
        <v>#DIV/0!</v>
      </c>
    </row>
    <row r="84" spans="1:13" s="4" customFormat="1" ht="12">
      <c r="A84" s="5">
        <f>A75</f>
        <v>2016</v>
      </c>
      <c r="B84" s="34">
        <f t="shared" si="7"/>
        <v>0</v>
      </c>
      <c r="C84" s="34">
        <f t="shared" si="7"/>
        <v>0</v>
      </c>
      <c r="D84" s="12" t="e">
        <f>C84/B84*100</f>
        <v>#DIV/0!</v>
      </c>
      <c r="E84" s="27"/>
      <c r="F84" s="27"/>
      <c r="G84" s="12" t="e">
        <f>F84/E84*100</f>
        <v>#DIV/0!</v>
      </c>
      <c r="H84" s="27"/>
      <c r="I84" s="27"/>
      <c r="J84" s="12" t="e">
        <f>I84/H84*100</f>
        <v>#DIV/0!</v>
      </c>
      <c r="K84" s="27"/>
      <c r="L84" s="27"/>
      <c r="M84" s="12" t="e">
        <f>L84/K84*100</f>
        <v>#DIV/0!</v>
      </c>
    </row>
    <row r="85" spans="1:13" s="4" customFormat="1" ht="12">
      <c r="A85" s="5">
        <f>A76</f>
        <v>2017</v>
      </c>
      <c r="B85" s="34">
        <f t="shared" si="7"/>
        <v>0</v>
      </c>
      <c r="C85" s="34">
        <f t="shared" si="7"/>
        <v>0</v>
      </c>
      <c r="D85" s="12" t="e">
        <f>C85/B85*100</f>
        <v>#DIV/0!</v>
      </c>
      <c r="E85" s="27"/>
      <c r="F85" s="27"/>
      <c r="G85" s="12" t="e">
        <f>F85/E85*100</f>
        <v>#DIV/0!</v>
      </c>
      <c r="H85" s="27"/>
      <c r="I85" s="27"/>
      <c r="J85" s="12" t="e">
        <f>I85/H85*100</f>
        <v>#DIV/0!</v>
      </c>
      <c r="K85" s="27"/>
      <c r="L85" s="27"/>
      <c r="M85" s="12" t="e">
        <f>L85/K85*100</f>
        <v>#DIV/0!</v>
      </c>
    </row>
    <row r="86" s="4" customFormat="1" ht="12"/>
    <row r="87" spans="1:7" s="4" customFormat="1" ht="12">
      <c r="A87" s="91" t="s">
        <v>163</v>
      </c>
      <c r="B87" s="25"/>
      <c r="C87" s="25"/>
      <c r="D87" s="25"/>
      <c r="E87" s="25"/>
      <c r="F87" s="25"/>
      <c r="G87" s="25"/>
    </row>
    <row r="88" spans="1:7" s="4" customFormat="1" ht="12">
      <c r="A88" s="203" t="s">
        <v>2</v>
      </c>
      <c r="B88" s="205" t="s">
        <v>319</v>
      </c>
      <c r="C88" s="205"/>
      <c r="D88" s="205"/>
      <c r="E88" s="206"/>
      <c r="F88" s="206"/>
      <c r="G88" s="206"/>
    </row>
    <row r="89" spans="1:7" s="4" customFormat="1" ht="25.5">
      <c r="A89" s="204"/>
      <c r="B89" s="92" t="s">
        <v>137</v>
      </c>
      <c r="C89" s="92" t="s">
        <v>164</v>
      </c>
      <c r="D89" s="92" t="s">
        <v>165</v>
      </c>
      <c r="E89" s="93"/>
      <c r="F89" s="93"/>
      <c r="G89" s="93"/>
    </row>
    <row r="90" spans="1:7" s="4" customFormat="1" ht="12">
      <c r="A90" s="92">
        <f>A72</f>
        <v>2013</v>
      </c>
      <c r="B90" s="89">
        <v>1106</v>
      </c>
      <c r="C90" s="89">
        <v>368.7</v>
      </c>
      <c r="D90" s="90">
        <f>C90/B90*1000</f>
        <v>333.36347197106693</v>
      </c>
      <c r="E90" s="93"/>
      <c r="F90" s="93"/>
      <c r="G90" s="94"/>
    </row>
    <row r="91" spans="1:7" s="4" customFormat="1" ht="12">
      <c r="A91" s="92">
        <f>A76</f>
        <v>2017</v>
      </c>
      <c r="B91" s="89">
        <v>1480</v>
      </c>
      <c r="C91" s="89">
        <v>479.4</v>
      </c>
      <c r="D91" s="90">
        <f>C91/B91*1000</f>
        <v>323.9189189189189</v>
      </c>
      <c r="E91" s="93"/>
      <c r="F91" s="93"/>
      <c r="G91" s="94"/>
    </row>
    <row r="92" s="4" customFormat="1" ht="12"/>
    <row r="93" s="4" customFormat="1" ht="12">
      <c r="A93" s="3" t="s">
        <v>166</v>
      </c>
    </row>
    <row r="94" spans="1:9" s="4" customFormat="1" ht="13.5" customHeight="1">
      <c r="A94" s="132" t="s">
        <v>2</v>
      </c>
      <c r="B94" s="214" t="s">
        <v>260</v>
      </c>
      <c r="C94" s="215"/>
      <c r="D94" s="216"/>
      <c r="E94" s="208"/>
      <c r="F94" s="219" t="s">
        <v>261</v>
      </c>
      <c r="G94" s="220"/>
      <c r="H94" s="220"/>
      <c r="I94" s="218"/>
    </row>
    <row r="95" spans="1:10" s="4" customFormat="1" ht="12.75">
      <c r="A95" s="138"/>
      <c r="B95" s="217" t="s">
        <v>123</v>
      </c>
      <c r="C95" s="218"/>
      <c r="D95" s="217" t="s">
        <v>124</v>
      </c>
      <c r="E95" s="218"/>
      <c r="F95" s="221" t="s">
        <v>123</v>
      </c>
      <c r="G95" s="222"/>
      <c r="H95" s="129" t="s">
        <v>124</v>
      </c>
      <c r="I95" s="131"/>
      <c r="J95" s="56" t="s">
        <v>259</v>
      </c>
    </row>
    <row r="96" spans="1:9" s="4" customFormat="1" ht="12.75">
      <c r="A96" s="1">
        <f>A72</f>
        <v>2013</v>
      </c>
      <c r="B96" s="145">
        <v>0</v>
      </c>
      <c r="C96" s="145"/>
      <c r="D96" s="145">
        <v>0</v>
      </c>
      <c r="E96" s="145"/>
      <c r="F96" s="212">
        <v>11</v>
      </c>
      <c r="G96" s="213"/>
      <c r="H96" s="109">
        <v>22.6</v>
      </c>
      <c r="I96" s="110"/>
    </row>
    <row r="97" spans="1:9" s="4" customFormat="1" ht="12.75">
      <c r="A97" s="1">
        <f>A73</f>
        <v>2014</v>
      </c>
      <c r="B97" s="145">
        <v>0</v>
      </c>
      <c r="C97" s="145"/>
      <c r="D97" s="145">
        <v>0</v>
      </c>
      <c r="E97" s="145"/>
      <c r="F97" s="212">
        <v>11</v>
      </c>
      <c r="G97" s="213"/>
      <c r="H97" s="109">
        <v>15.9</v>
      </c>
      <c r="I97" s="110"/>
    </row>
    <row r="98" spans="1:9" s="4" customFormat="1" ht="12.75">
      <c r="A98" s="1">
        <f>A74</f>
        <v>2015</v>
      </c>
      <c r="B98" s="145">
        <v>0</v>
      </c>
      <c r="C98" s="145"/>
      <c r="D98" s="145">
        <v>0</v>
      </c>
      <c r="E98" s="145"/>
      <c r="F98" s="212">
        <v>11</v>
      </c>
      <c r="G98" s="213"/>
      <c r="H98" s="109">
        <v>16.6</v>
      </c>
      <c r="I98" s="110"/>
    </row>
    <row r="99" spans="1:9" s="4" customFormat="1" ht="12.75">
      <c r="A99" s="1">
        <v>2015</v>
      </c>
      <c r="B99" s="145"/>
      <c r="C99" s="145"/>
      <c r="D99" s="145"/>
      <c r="E99" s="145"/>
      <c r="F99" s="212">
        <v>13</v>
      </c>
      <c r="G99" s="213"/>
      <c r="H99" s="109"/>
      <c r="I99" s="110"/>
    </row>
    <row r="100" spans="1:9" s="4" customFormat="1" ht="12.75">
      <c r="A100" s="1">
        <f>A76</f>
        <v>2017</v>
      </c>
      <c r="B100" s="153"/>
      <c r="C100" s="154"/>
      <c r="D100" s="153"/>
      <c r="E100" s="154"/>
      <c r="F100" s="212"/>
      <c r="G100" s="213"/>
      <c r="H100" s="109"/>
      <c r="I100" s="110"/>
    </row>
    <row r="101" s="4" customFormat="1" ht="12"/>
  </sheetData>
  <sheetProtection/>
  <mergeCells count="63">
    <mergeCell ref="A94:A95"/>
    <mergeCell ref="F94:I94"/>
    <mergeCell ref="F95:G95"/>
    <mergeCell ref="F100:G100"/>
    <mergeCell ref="H95:I95"/>
    <mergeCell ref="H96:I96"/>
    <mergeCell ref="H97:I97"/>
    <mergeCell ref="H98:I98"/>
    <mergeCell ref="H99:I99"/>
    <mergeCell ref="H100:I100"/>
    <mergeCell ref="F97:G97"/>
    <mergeCell ref="F98:G98"/>
    <mergeCell ref="F99:G99"/>
    <mergeCell ref="B94:E94"/>
    <mergeCell ref="D95:E95"/>
    <mergeCell ref="B95:C95"/>
    <mergeCell ref="B96:C96"/>
    <mergeCell ref="B97:C97"/>
    <mergeCell ref="B98:C98"/>
    <mergeCell ref="F96:G96"/>
    <mergeCell ref="B100:C100"/>
    <mergeCell ref="D100:E100"/>
    <mergeCell ref="B99:C99"/>
    <mergeCell ref="D96:E96"/>
    <mergeCell ref="D97:E97"/>
    <mergeCell ref="D98:E98"/>
    <mergeCell ref="D99:E99"/>
    <mergeCell ref="A4:A5"/>
    <mergeCell ref="C70:E70"/>
    <mergeCell ref="D71:E71"/>
    <mergeCell ref="B70:B71"/>
    <mergeCell ref="A70:A71"/>
    <mergeCell ref="C4:D4"/>
    <mergeCell ref="E4:F4"/>
    <mergeCell ref="A36:A40"/>
    <mergeCell ref="A41:A45"/>
    <mergeCell ref="A51:A55"/>
    <mergeCell ref="D74:E74"/>
    <mergeCell ref="D75:E75"/>
    <mergeCell ref="D72:E72"/>
    <mergeCell ref="A88:A89"/>
    <mergeCell ref="B88:D88"/>
    <mergeCell ref="E88:G88"/>
    <mergeCell ref="E79:G79"/>
    <mergeCell ref="A79:A80"/>
    <mergeCell ref="G4:H4"/>
    <mergeCell ref="B4:B5"/>
    <mergeCell ref="K79:M79"/>
    <mergeCell ref="H79:J79"/>
    <mergeCell ref="B79:B80"/>
    <mergeCell ref="C79:C80"/>
    <mergeCell ref="D79:D80"/>
    <mergeCell ref="D76:E76"/>
    <mergeCell ref="F70:F71"/>
    <mergeCell ref="D73:E73"/>
    <mergeCell ref="A56:A60"/>
    <mergeCell ref="A6:A10"/>
    <mergeCell ref="A11:A15"/>
    <mergeCell ref="A16:A20"/>
    <mergeCell ref="A21:A25"/>
    <mergeCell ref="A26:A30"/>
    <mergeCell ref="A31:A35"/>
    <mergeCell ref="A46:A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zoomScale="130" zoomScaleNormal="130" zoomScalePageLayoutView="0" workbookViewId="0" topLeftCell="A124">
      <selection activeCell="D36" sqref="D36"/>
    </sheetView>
  </sheetViews>
  <sheetFormatPr defaultColWidth="9.00390625" defaultRowHeight="12.75"/>
  <cols>
    <col min="1" max="1" width="9.625" style="0" customWidth="1"/>
    <col min="2" max="2" width="12.875" style="0" customWidth="1"/>
    <col min="3" max="3" width="14.00390625" style="0" customWidth="1"/>
    <col min="4" max="4" width="11.25390625" style="0" customWidth="1"/>
    <col min="5" max="5" width="11.375" style="0" customWidth="1"/>
    <col min="6" max="6" width="12.625" style="0" customWidth="1"/>
    <col min="7" max="7" width="11.625" style="0" customWidth="1"/>
    <col min="8" max="8" width="13.125" style="0" customWidth="1"/>
    <col min="9" max="9" width="12.125" style="0" customWidth="1"/>
  </cols>
  <sheetData>
    <row r="1" s="4" customFormat="1" ht="12">
      <c r="A1" s="2" t="s">
        <v>196</v>
      </c>
    </row>
    <row r="2" s="4" customFormat="1" ht="12"/>
    <row r="3" s="4" customFormat="1" ht="12">
      <c r="A3" s="61" t="s">
        <v>97</v>
      </c>
    </row>
    <row r="4" spans="1:8" s="4" customFormat="1" ht="59.25" customHeight="1">
      <c r="A4" s="1" t="s">
        <v>2</v>
      </c>
      <c r="B4" s="155" t="s">
        <v>98</v>
      </c>
      <c r="C4" s="245"/>
      <c r="D4" s="6" t="s">
        <v>4</v>
      </c>
      <c r="E4" s="126" t="s">
        <v>99</v>
      </c>
      <c r="F4" s="156"/>
      <c r="G4" s="126" t="s">
        <v>100</v>
      </c>
      <c r="H4" s="156"/>
    </row>
    <row r="5" spans="1:8" s="4" customFormat="1" ht="12">
      <c r="A5" s="1">
        <f>'Земли ЛФ'!A13</f>
        <v>2013</v>
      </c>
      <c r="B5" s="145">
        <v>1</v>
      </c>
      <c r="C5" s="145"/>
      <c r="D5" s="37">
        <v>0.9</v>
      </c>
      <c r="E5" s="244">
        <f>D5/B5</f>
        <v>0.9</v>
      </c>
      <c r="F5" s="244"/>
      <c r="G5" s="145">
        <v>0</v>
      </c>
      <c r="H5" s="145"/>
    </row>
    <row r="6" spans="1:8" s="4" customFormat="1" ht="12">
      <c r="A6" s="1">
        <f>'Земли ЛФ'!A14</f>
        <v>2014</v>
      </c>
      <c r="B6" s="145">
        <v>1</v>
      </c>
      <c r="C6" s="145"/>
      <c r="D6" s="37">
        <v>0.05</v>
      </c>
      <c r="E6" s="244">
        <f>D6/B6</f>
        <v>0.05</v>
      </c>
      <c r="F6" s="244"/>
      <c r="G6" s="145">
        <v>0</v>
      </c>
      <c r="H6" s="145"/>
    </row>
    <row r="7" spans="1:8" s="4" customFormat="1" ht="12">
      <c r="A7" s="1">
        <f>'Земли ЛФ'!A15</f>
        <v>2015</v>
      </c>
      <c r="B7" s="145">
        <v>3</v>
      </c>
      <c r="C7" s="145"/>
      <c r="D7" s="37">
        <v>3.15</v>
      </c>
      <c r="E7" s="244">
        <f>D7/B7</f>
        <v>1.05</v>
      </c>
      <c r="F7" s="244"/>
      <c r="G7" s="145">
        <v>0</v>
      </c>
      <c r="H7" s="145"/>
    </row>
    <row r="8" spans="1:8" s="4" customFormat="1" ht="12">
      <c r="A8" s="1">
        <f>'Земли ЛФ'!A16</f>
        <v>2016</v>
      </c>
      <c r="B8" s="145"/>
      <c r="C8" s="145"/>
      <c r="D8" s="37"/>
      <c r="E8" s="244" t="e">
        <f>D8/B8</f>
        <v>#DIV/0!</v>
      </c>
      <c r="F8" s="244"/>
      <c r="G8" s="145"/>
      <c r="H8" s="145"/>
    </row>
    <row r="9" spans="1:8" s="4" customFormat="1" ht="12">
      <c r="A9" s="1">
        <f>'Земли ЛФ'!A17</f>
        <v>2017</v>
      </c>
      <c r="B9" s="145"/>
      <c r="C9" s="145"/>
      <c r="D9" s="37"/>
      <c r="E9" s="244" t="e">
        <f>D9/B9</f>
        <v>#DIV/0!</v>
      </c>
      <c r="F9" s="244"/>
      <c r="G9" s="145"/>
      <c r="H9" s="145"/>
    </row>
    <row r="10" s="4" customFormat="1" ht="12"/>
    <row r="11" s="4" customFormat="1" ht="12">
      <c r="A11" s="3" t="s">
        <v>101</v>
      </c>
    </row>
    <row r="12" spans="1:9" s="4" customFormat="1" ht="12">
      <c r="A12" s="229" t="s">
        <v>103</v>
      </c>
      <c r="B12" s="230"/>
      <c r="C12" s="230"/>
      <c r="D12" s="231"/>
      <c r="E12" s="160" t="s">
        <v>102</v>
      </c>
      <c r="F12" s="160"/>
      <c r="G12" s="160"/>
      <c r="H12" s="160"/>
      <c r="I12" s="160"/>
    </row>
    <row r="13" spans="1:9" s="4" customFormat="1" ht="12">
      <c r="A13" s="232"/>
      <c r="B13" s="233"/>
      <c r="C13" s="233"/>
      <c r="D13" s="234"/>
      <c r="E13" s="5">
        <f>A5</f>
        <v>2013</v>
      </c>
      <c r="F13" s="5">
        <f>A6</f>
        <v>2014</v>
      </c>
      <c r="G13" s="5">
        <f>A7</f>
        <v>2015</v>
      </c>
      <c r="H13" s="5">
        <f>A8</f>
        <v>2016</v>
      </c>
      <c r="I13" s="5">
        <f>A9</f>
        <v>2017</v>
      </c>
    </row>
    <row r="14" spans="1:9" s="4" customFormat="1" ht="12">
      <c r="A14" s="225" t="s">
        <v>104</v>
      </c>
      <c r="B14" s="235"/>
      <c r="C14" s="235"/>
      <c r="D14" s="226"/>
      <c r="E14" s="27">
        <v>53</v>
      </c>
      <c r="F14" s="27">
        <v>23</v>
      </c>
      <c r="G14" s="27">
        <v>23</v>
      </c>
      <c r="H14" s="27"/>
      <c r="I14" s="27"/>
    </row>
    <row r="15" spans="1:9" s="4" customFormat="1" ht="12">
      <c r="A15" s="246" t="s">
        <v>105</v>
      </c>
      <c r="B15" s="247"/>
      <c r="C15" s="247"/>
      <c r="D15" s="248"/>
      <c r="E15" s="27">
        <v>0</v>
      </c>
      <c r="F15" s="27">
        <v>0</v>
      </c>
      <c r="G15" s="27">
        <v>0</v>
      </c>
      <c r="H15" s="27"/>
      <c r="I15" s="27"/>
    </row>
    <row r="16" spans="1:9" s="4" customFormat="1" ht="12">
      <c r="A16" s="246" t="s">
        <v>106</v>
      </c>
      <c r="B16" s="247"/>
      <c r="C16" s="247"/>
      <c r="D16" s="248"/>
      <c r="E16" s="27">
        <v>0</v>
      </c>
      <c r="F16" s="27">
        <v>0</v>
      </c>
      <c r="G16" s="27">
        <v>0</v>
      </c>
      <c r="H16" s="27"/>
      <c r="I16" s="27"/>
    </row>
    <row r="17" spans="1:9" s="4" customFormat="1" ht="12">
      <c r="A17" s="225" t="s">
        <v>107</v>
      </c>
      <c r="B17" s="235"/>
      <c r="C17" s="235"/>
      <c r="D17" s="226"/>
      <c r="E17" s="27">
        <v>165</v>
      </c>
      <c r="F17" s="27">
        <v>190</v>
      </c>
      <c r="G17" s="27">
        <v>197</v>
      </c>
      <c r="H17" s="27"/>
      <c r="I17" s="27"/>
    </row>
    <row r="18" spans="1:9" s="4" customFormat="1" ht="12">
      <c r="A18" s="225" t="s">
        <v>108</v>
      </c>
      <c r="B18" s="235"/>
      <c r="C18" s="235"/>
      <c r="D18" s="226"/>
      <c r="E18" s="27">
        <v>2</v>
      </c>
      <c r="F18" s="27">
        <v>2</v>
      </c>
      <c r="G18" s="27">
        <v>2</v>
      </c>
      <c r="H18" s="27"/>
      <c r="I18" s="27"/>
    </row>
    <row r="19" spans="1:9" s="4" customFormat="1" ht="12">
      <c r="A19" s="225" t="s">
        <v>109</v>
      </c>
      <c r="B19" s="235"/>
      <c r="C19" s="235"/>
      <c r="D19" s="226"/>
      <c r="E19" s="27">
        <v>15</v>
      </c>
      <c r="F19" s="27">
        <v>10</v>
      </c>
      <c r="G19" s="27">
        <v>15</v>
      </c>
      <c r="H19" s="27"/>
      <c r="I19" s="27"/>
    </row>
    <row r="20" spans="1:9" s="4" customFormat="1" ht="12">
      <c r="A20" s="225" t="s">
        <v>110</v>
      </c>
      <c r="B20" s="235"/>
      <c r="C20" s="235"/>
      <c r="D20" s="226"/>
      <c r="E20" s="27">
        <v>100</v>
      </c>
      <c r="F20" s="27">
        <v>100</v>
      </c>
      <c r="G20" s="27">
        <v>100</v>
      </c>
      <c r="H20" s="27"/>
      <c r="I20" s="27"/>
    </row>
    <row r="21" spans="1:9" s="4" customFormat="1" ht="12">
      <c r="A21" s="225" t="s">
        <v>111</v>
      </c>
      <c r="B21" s="235"/>
      <c r="C21" s="235"/>
      <c r="D21" s="226"/>
      <c r="E21" s="27">
        <v>22</v>
      </c>
      <c r="F21" s="27">
        <v>23</v>
      </c>
      <c r="G21" s="27">
        <v>23</v>
      </c>
      <c r="H21" s="27"/>
      <c r="I21" s="27"/>
    </row>
    <row r="22" spans="1:9" s="4" customFormat="1" ht="12">
      <c r="A22" s="225" t="s">
        <v>112</v>
      </c>
      <c r="B22" s="235"/>
      <c r="C22" s="235"/>
      <c r="D22" s="226"/>
      <c r="E22" s="27">
        <v>50</v>
      </c>
      <c r="F22" s="27">
        <v>40</v>
      </c>
      <c r="G22" s="27">
        <v>33</v>
      </c>
      <c r="H22" s="27"/>
      <c r="I22" s="27"/>
    </row>
    <row r="23" spans="1:9" s="4" customFormat="1" ht="12.75">
      <c r="A23" s="238" t="s">
        <v>113</v>
      </c>
      <c r="B23" s="239"/>
      <c r="C23" s="239"/>
      <c r="D23" s="189"/>
      <c r="E23" s="27"/>
      <c r="F23" s="27"/>
      <c r="G23" s="27"/>
      <c r="H23" s="27"/>
      <c r="I23" s="27"/>
    </row>
    <row r="24" spans="1:9" s="4" customFormat="1" ht="12.75">
      <c r="A24" s="238" t="s">
        <v>114</v>
      </c>
      <c r="B24" s="239"/>
      <c r="C24" s="239"/>
      <c r="D24" s="189"/>
      <c r="E24" s="27">
        <v>4</v>
      </c>
      <c r="F24" s="27">
        <f>-F25-L50</f>
        <v>0</v>
      </c>
      <c r="G24" s="27">
        <v>0</v>
      </c>
      <c r="H24" s="27"/>
      <c r="I24" s="27"/>
    </row>
    <row r="25" spans="1:9" s="4" customFormat="1" ht="12.75">
      <c r="A25" s="238" t="s">
        <v>115</v>
      </c>
      <c r="B25" s="239"/>
      <c r="C25" s="239"/>
      <c r="D25" s="189"/>
      <c r="E25" s="27">
        <v>0</v>
      </c>
      <c r="F25" s="27">
        <v>0</v>
      </c>
      <c r="G25" s="27">
        <v>0</v>
      </c>
      <c r="H25" s="27"/>
      <c r="I25" s="27"/>
    </row>
    <row r="26" spans="1:9" s="4" customFormat="1" ht="12.75">
      <c r="A26" s="238" t="s">
        <v>116</v>
      </c>
      <c r="B26" s="239"/>
      <c r="C26" s="239"/>
      <c r="D26" s="189"/>
      <c r="E26" s="27">
        <v>5</v>
      </c>
      <c r="F26" s="27">
        <v>0</v>
      </c>
      <c r="G26" s="27">
        <v>0</v>
      </c>
      <c r="H26" s="27"/>
      <c r="I26" s="27"/>
    </row>
    <row r="27" spans="1:9" s="4" customFormat="1" ht="12">
      <c r="A27" s="241"/>
      <c r="B27" s="242"/>
      <c r="C27" s="242"/>
      <c r="D27" s="243"/>
      <c r="E27" s="27"/>
      <c r="F27" s="27"/>
      <c r="G27" s="27"/>
      <c r="H27" s="27"/>
      <c r="I27" s="27"/>
    </row>
    <row r="28" spans="1:9" s="4" customFormat="1" ht="12">
      <c r="A28" s="241"/>
      <c r="B28" s="242"/>
      <c r="C28" s="242"/>
      <c r="D28" s="243"/>
      <c r="E28" s="27"/>
      <c r="F28" s="27"/>
      <c r="G28" s="27"/>
      <c r="H28" s="27"/>
      <c r="I28" s="27"/>
    </row>
    <row r="29" spans="1:9" s="4" customFormat="1" ht="12">
      <c r="A29" s="241"/>
      <c r="B29" s="242"/>
      <c r="C29" s="242"/>
      <c r="D29" s="243"/>
      <c r="E29" s="27"/>
      <c r="F29" s="27"/>
      <c r="G29" s="27"/>
      <c r="H29" s="27"/>
      <c r="I29" s="27"/>
    </row>
    <row r="30" s="4" customFormat="1" ht="12"/>
    <row r="31" s="4" customFormat="1" ht="12">
      <c r="A31" s="3" t="s">
        <v>117</v>
      </c>
    </row>
    <row r="32" spans="1:4" s="4" customFormat="1" ht="12">
      <c r="A32" s="129" t="s">
        <v>118</v>
      </c>
      <c r="B32" s="131"/>
      <c r="C32" s="5" t="s">
        <v>123</v>
      </c>
      <c r="D32" s="5" t="s">
        <v>124</v>
      </c>
    </row>
    <row r="33" spans="1:4" s="4" customFormat="1" ht="12">
      <c r="A33" s="249" t="s">
        <v>119</v>
      </c>
      <c r="B33" s="250"/>
      <c r="C33" s="27">
        <v>3</v>
      </c>
      <c r="D33" s="27">
        <v>2</v>
      </c>
    </row>
    <row r="34" spans="1:4" s="4" customFormat="1" ht="12">
      <c r="A34" s="249" t="s">
        <v>120</v>
      </c>
      <c r="B34" s="250"/>
      <c r="C34" s="27">
        <v>1</v>
      </c>
      <c r="D34" s="27">
        <v>1</v>
      </c>
    </row>
    <row r="35" spans="1:4" s="4" customFormat="1" ht="12">
      <c r="A35" s="249" t="s">
        <v>121</v>
      </c>
      <c r="B35" s="250"/>
      <c r="C35" s="27">
        <v>0</v>
      </c>
      <c r="D35" s="27">
        <v>0</v>
      </c>
    </row>
    <row r="36" spans="1:4" s="4" customFormat="1" ht="12">
      <c r="A36" s="249" t="s">
        <v>122</v>
      </c>
      <c r="B36" s="250"/>
      <c r="C36" s="27">
        <v>3</v>
      </c>
      <c r="D36" s="27">
        <v>3</v>
      </c>
    </row>
    <row r="37" spans="1:4" s="4" customFormat="1" ht="12">
      <c r="A37" s="223" t="s">
        <v>273</v>
      </c>
      <c r="B37" s="224"/>
      <c r="C37" s="33">
        <v>1</v>
      </c>
      <c r="D37" s="33">
        <v>1</v>
      </c>
    </row>
    <row r="38" spans="1:4" s="4" customFormat="1" ht="12">
      <c r="A38" s="225" t="s">
        <v>274</v>
      </c>
      <c r="B38" s="226"/>
      <c r="C38" s="33">
        <v>4</v>
      </c>
      <c r="D38" s="33">
        <v>4</v>
      </c>
    </row>
    <row r="39" spans="1:4" s="4" customFormat="1" ht="12.75">
      <c r="A39" s="227" t="s">
        <v>275</v>
      </c>
      <c r="B39" s="189"/>
      <c r="C39" s="33">
        <v>5</v>
      </c>
      <c r="D39" s="33">
        <v>5</v>
      </c>
    </row>
    <row r="40" spans="1:4" ht="12.75">
      <c r="A40" s="227" t="s">
        <v>276</v>
      </c>
      <c r="B40" s="189"/>
      <c r="C40" s="321">
        <v>23</v>
      </c>
      <c r="D40" s="321">
        <v>23</v>
      </c>
    </row>
    <row r="42" s="4" customFormat="1" ht="12">
      <c r="A42" s="2" t="s">
        <v>125</v>
      </c>
    </row>
    <row r="43" s="4" customFormat="1" ht="12">
      <c r="A43" s="2"/>
    </row>
    <row r="44" s="4" customFormat="1" ht="12">
      <c r="A44" s="3" t="s">
        <v>126</v>
      </c>
    </row>
    <row r="45" s="4" customFormat="1" ht="12">
      <c r="A45" s="3" t="s">
        <v>127</v>
      </c>
    </row>
    <row r="46" s="4" customFormat="1" ht="12">
      <c r="A46" s="3" t="s">
        <v>128</v>
      </c>
    </row>
    <row r="47" spans="1:9" s="4" customFormat="1" ht="12">
      <c r="A47" s="132" t="s">
        <v>2</v>
      </c>
      <c r="B47" s="229" t="s">
        <v>149</v>
      </c>
      <c r="C47" s="231"/>
      <c r="D47" s="126" t="s">
        <v>129</v>
      </c>
      <c r="E47" s="126"/>
      <c r="F47" s="126"/>
      <c r="G47" s="126"/>
      <c r="H47" s="126"/>
      <c r="I47" s="126"/>
    </row>
    <row r="48" spans="1:9" s="4" customFormat="1" ht="26.25" customHeight="1">
      <c r="A48" s="138"/>
      <c r="B48" s="263"/>
      <c r="C48" s="264"/>
      <c r="D48" s="187" t="s">
        <v>130</v>
      </c>
      <c r="E48" s="207"/>
      <c r="F48" s="187" t="s">
        <v>290</v>
      </c>
      <c r="G48" s="207"/>
      <c r="H48" s="187" t="s">
        <v>131</v>
      </c>
      <c r="I48" s="207"/>
    </row>
    <row r="49" spans="1:9" s="4" customFormat="1" ht="12">
      <c r="A49" s="1">
        <f>A5</f>
        <v>2013</v>
      </c>
      <c r="B49" s="187">
        <f>SUM(D49:I49)</f>
        <v>41</v>
      </c>
      <c r="C49" s="207"/>
      <c r="D49" s="153">
        <v>13</v>
      </c>
      <c r="E49" s="154"/>
      <c r="F49" s="153">
        <v>5</v>
      </c>
      <c r="G49" s="154"/>
      <c r="H49" s="153">
        <v>23</v>
      </c>
      <c r="I49" s="154"/>
    </row>
    <row r="50" spans="1:9" s="4" customFormat="1" ht="12">
      <c r="A50" s="5">
        <f>A6</f>
        <v>2014</v>
      </c>
      <c r="B50" s="187">
        <f>SUM(D50:I50)</f>
        <v>57</v>
      </c>
      <c r="C50" s="207"/>
      <c r="D50" s="109">
        <v>9</v>
      </c>
      <c r="E50" s="110"/>
      <c r="F50" s="109">
        <v>9</v>
      </c>
      <c r="G50" s="110"/>
      <c r="H50" s="109">
        <v>39</v>
      </c>
      <c r="I50" s="110"/>
    </row>
    <row r="51" spans="1:9" s="4" customFormat="1" ht="12">
      <c r="A51" s="5">
        <f>A7</f>
        <v>2015</v>
      </c>
      <c r="B51" s="187">
        <f>SUM(D51:I51)</f>
        <v>47</v>
      </c>
      <c r="C51" s="207"/>
      <c r="D51" s="109">
        <v>18</v>
      </c>
      <c r="E51" s="110"/>
      <c r="F51" s="109">
        <v>7</v>
      </c>
      <c r="G51" s="110"/>
      <c r="H51" s="109">
        <v>22</v>
      </c>
      <c r="I51" s="110"/>
    </row>
    <row r="52" spans="1:9" s="4" customFormat="1" ht="12">
      <c r="A52" s="5">
        <f>A8</f>
        <v>2016</v>
      </c>
      <c r="B52" s="187">
        <f>SUM(D52:I52)</f>
        <v>0</v>
      </c>
      <c r="C52" s="207"/>
      <c r="D52" s="109"/>
      <c r="E52" s="110"/>
      <c r="F52" s="109"/>
      <c r="G52" s="110"/>
      <c r="H52" s="109"/>
      <c r="I52" s="110"/>
    </row>
    <row r="53" spans="1:9" s="4" customFormat="1" ht="12">
      <c r="A53" s="5">
        <f>A9</f>
        <v>2017</v>
      </c>
      <c r="B53" s="187">
        <f>SUM(D53:I53)</f>
        <v>0</v>
      </c>
      <c r="C53" s="207"/>
      <c r="D53" s="109"/>
      <c r="E53" s="110"/>
      <c r="F53" s="109"/>
      <c r="G53" s="110"/>
      <c r="H53" s="109"/>
      <c r="I53" s="110"/>
    </row>
    <row r="54" spans="1:9" s="4" customFormat="1" ht="12">
      <c r="A54" s="31" t="s">
        <v>0</v>
      </c>
      <c r="B54" s="236">
        <f>D54+F54+H54</f>
        <v>100</v>
      </c>
      <c r="C54" s="240"/>
      <c r="D54" s="236">
        <f>SUM(D49:E53)/SUM(B49:C53)*100</f>
        <v>27.586206896551722</v>
      </c>
      <c r="E54" s="237"/>
      <c r="F54" s="236">
        <f>SUM(F49:G53)/SUM(B49:C53)*100</f>
        <v>14.482758620689657</v>
      </c>
      <c r="G54" s="237"/>
      <c r="H54" s="236">
        <f>SUM(H49:I53)/SUM(B49:C53)*100</f>
        <v>57.931034482758626</v>
      </c>
      <c r="I54" s="237"/>
    </row>
    <row r="55" s="4" customFormat="1" ht="12"/>
    <row r="56" s="4" customFormat="1" ht="12">
      <c r="A56" s="61" t="s">
        <v>132</v>
      </c>
    </row>
    <row r="57" spans="1:7" s="4" customFormat="1" ht="12" customHeight="1">
      <c r="A57" s="161" t="s">
        <v>150</v>
      </c>
      <c r="B57" s="161" t="s">
        <v>133</v>
      </c>
      <c r="C57" s="265" t="s">
        <v>134</v>
      </c>
      <c r="D57" s="266"/>
      <c r="E57" s="183" t="s">
        <v>135</v>
      </c>
      <c r="F57" s="183"/>
      <c r="G57" s="269"/>
    </row>
    <row r="58" spans="1:7" s="4" customFormat="1" ht="24" customHeight="1">
      <c r="A58" s="162"/>
      <c r="B58" s="162"/>
      <c r="C58" s="267"/>
      <c r="D58" s="268"/>
      <c r="E58" s="9" t="s">
        <v>136</v>
      </c>
      <c r="F58" s="180" t="s">
        <v>137</v>
      </c>
      <c r="G58" s="224"/>
    </row>
    <row r="59" spans="1:8" s="4" customFormat="1" ht="12.75">
      <c r="A59" s="126">
        <f>A5</f>
        <v>2013</v>
      </c>
      <c r="B59" s="257">
        <v>55.2</v>
      </c>
      <c r="C59" s="251">
        <v>42.7</v>
      </c>
      <c r="D59" s="260"/>
      <c r="E59" s="1">
        <f>A59</f>
        <v>2013</v>
      </c>
      <c r="F59" s="153">
        <v>7.9</v>
      </c>
      <c r="G59" s="213"/>
      <c r="H59" s="49">
        <f>SUM(F59:G61)</f>
        <v>7.9</v>
      </c>
    </row>
    <row r="60" spans="1:8" s="4" customFormat="1" ht="12.75">
      <c r="A60" s="126"/>
      <c r="B60" s="258"/>
      <c r="C60" s="261"/>
      <c r="D60" s="262"/>
      <c r="E60" s="1">
        <f>A62</f>
        <v>2014</v>
      </c>
      <c r="F60" s="153"/>
      <c r="G60" s="213"/>
      <c r="H60" s="49"/>
    </row>
    <row r="61" spans="1:8" s="4" customFormat="1" ht="12.75">
      <c r="A61" s="126"/>
      <c r="B61" s="259"/>
      <c r="C61" s="263"/>
      <c r="D61" s="264"/>
      <c r="E61" s="1">
        <f>A65</f>
        <v>2015</v>
      </c>
      <c r="F61" s="153"/>
      <c r="G61" s="213"/>
      <c r="H61" s="49"/>
    </row>
    <row r="62" spans="1:8" s="4" customFormat="1" ht="12.75">
      <c r="A62" s="126">
        <f>A6</f>
        <v>2014</v>
      </c>
      <c r="B62" s="257">
        <v>51.3</v>
      </c>
      <c r="C62" s="251">
        <v>55.2</v>
      </c>
      <c r="D62" s="252"/>
      <c r="E62" s="1">
        <f>A62</f>
        <v>2014</v>
      </c>
      <c r="F62" s="153">
        <v>8</v>
      </c>
      <c r="G62" s="213"/>
      <c r="H62" s="49">
        <f>SUM(F62:G64)</f>
        <v>8</v>
      </c>
    </row>
    <row r="63" spans="1:8" s="4" customFormat="1" ht="12.75">
      <c r="A63" s="126"/>
      <c r="B63" s="258"/>
      <c r="C63" s="253"/>
      <c r="D63" s="254"/>
      <c r="E63" s="1">
        <f>A65</f>
        <v>2015</v>
      </c>
      <c r="F63" s="153"/>
      <c r="G63" s="213"/>
      <c r="H63" s="49"/>
    </row>
    <row r="64" spans="1:8" s="4" customFormat="1" ht="12.75">
      <c r="A64" s="126"/>
      <c r="B64" s="259"/>
      <c r="C64" s="255"/>
      <c r="D64" s="256"/>
      <c r="E64" s="1">
        <f>A68</f>
        <v>2016</v>
      </c>
      <c r="F64" s="153"/>
      <c r="G64" s="213"/>
      <c r="H64" s="49"/>
    </row>
    <row r="65" spans="1:8" s="4" customFormat="1" ht="12">
      <c r="A65" s="126">
        <f>A7</f>
        <v>2015</v>
      </c>
      <c r="B65" s="257">
        <v>31.8</v>
      </c>
      <c r="C65" s="251">
        <v>51.3</v>
      </c>
      <c r="D65" s="252"/>
      <c r="E65" s="5">
        <f>A65</f>
        <v>2015</v>
      </c>
      <c r="F65" s="109">
        <v>10.8</v>
      </c>
      <c r="G65" s="110"/>
      <c r="H65" s="49">
        <f>SUM(F65:G67)</f>
        <v>10.8</v>
      </c>
    </row>
    <row r="66" spans="1:8" s="4" customFormat="1" ht="12">
      <c r="A66" s="126"/>
      <c r="B66" s="258"/>
      <c r="C66" s="253"/>
      <c r="D66" s="254"/>
      <c r="E66" s="5">
        <f>A68</f>
        <v>2016</v>
      </c>
      <c r="F66" s="109"/>
      <c r="G66" s="110"/>
      <c r="H66" s="49"/>
    </row>
    <row r="67" spans="1:8" s="4" customFormat="1" ht="12">
      <c r="A67" s="126"/>
      <c r="B67" s="259"/>
      <c r="C67" s="255"/>
      <c r="D67" s="256"/>
      <c r="E67" s="5">
        <f>A71</f>
        <v>2017</v>
      </c>
      <c r="F67" s="109"/>
      <c r="G67" s="110"/>
      <c r="H67" s="49"/>
    </row>
    <row r="68" spans="1:8" s="4" customFormat="1" ht="12">
      <c r="A68" s="126">
        <f>A8</f>
        <v>2016</v>
      </c>
      <c r="B68" s="257"/>
      <c r="C68" s="251"/>
      <c r="D68" s="252"/>
      <c r="E68" s="5">
        <f>A68</f>
        <v>2016</v>
      </c>
      <c r="F68" s="109"/>
      <c r="G68" s="110"/>
      <c r="H68" s="49">
        <f>SUM(F68:G70)</f>
        <v>0</v>
      </c>
    </row>
    <row r="69" spans="1:8" s="4" customFormat="1" ht="12">
      <c r="A69" s="126"/>
      <c r="B69" s="258"/>
      <c r="C69" s="253"/>
      <c r="D69" s="254"/>
      <c r="E69" s="5">
        <f>A71</f>
        <v>2017</v>
      </c>
      <c r="F69" s="109"/>
      <c r="G69" s="110"/>
      <c r="H69" s="49"/>
    </row>
    <row r="70" spans="1:8" s="4" customFormat="1" ht="12">
      <c r="A70" s="126"/>
      <c r="B70" s="259"/>
      <c r="C70" s="255"/>
      <c r="D70" s="256"/>
      <c r="E70" s="5">
        <f>E69+1</f>
        <v>2018</v>
      </c>
      <c r="F70" s="109"/>
      <c r="G70" s="110"/>
      <c r="H70" s="49"/>
    </row>
    <row r="71" spans="1:8" s="4" customFormat="1" ht="12">
      <c r="A71" s="126">
        <f>A9</f>
        <v>2017</v>
      </c>
      <c r="B71" s="145"/>
      <c r="C71" s="145"/>
      <c r="D71" s="145"/>
      <c r="E71" s="5">
        <f>A71</f>
        <v>2017</v>
      </c>
      <c r="F71" s="109"/>
      <c r="G71" s="110"/>
      <c r="H71" s="49">
        <f>SUM(F71:G72)</f>
        <v>0</v>
      </c>
    </row>
    <row r="72" spans="1:8" s="4" customFormat="1" ht="12">
      <c r="A72" s="126"/>
      <c r="B72" s="145"/>
      <c r="C72" s="145"/>
      <c r="D72" s="145"/>
      <c r="E72" s="5">
        <f>E71+1</f>
        <v>2018</v>
      </c>
      <c r="F72" s="109"/>
      <c r="G72" s="110"/>
      <c r="H72" s="49"/>
    </row>
    <row r="73" spans="1:8" s="4" customFormat="1" ht="11.25" customHeight="1">
      <c r="A73" s="63"/>
      <c r="B73" s="64"/>
      <c r="C73" s="64"/>
      <c r="D73" s="64"/>
      <c r="E73" s="20"/>
      <c r="F73" s="65"/>
      <c r="G73" s="65"/>
      <c r="H73" s="49"/>
    </row>
    <row r="74" s="4" customFormat="1" ht="18.75" customHeight="1" hidden="1"/>
    <row r="75" s="4" customFormat="1" ht="12" hidden="1">
      <c r="A75" s="3" t="s">
        <v>138</v>
      </c>
    </row>
    <row r="76" spans="1:10" s="4" customFormat="1" ht="12">
      <c r="A76" s="5" t="s">
        <v>2</v>
      </c>
      <c r="B76" s="5" t="s">
        <v>139</v>
      </c>
      <c r="C76" s="5" t="s">
        <v>37</v>
      </c>
      <c r="D76" s="5" t="s">
        <v>38</v>
      </c>
      <c r="E76" s="5" t="s">
        <v>140</v>
      </c>
      <c r="F76" s="5" t="s">
        <v>40</v>
      </c>
      <c r="G76" s="5" t="s">
        <v>141</v>
      </c>
      <c r="H76" s="5" t="s">
        <v>142</v>
      </c>
      <c r="I76" s="5" t="s">
        <v>143</v>
      </c>
      <c r="J76" s="5" t="s">
        <v>144</v>
      </c>
    </row>
    <row r="77" spans="1:10" s="4" customFormat="1" ht="12">
      <c r="A77" s="5">
        <f>A5</f>
        <v>2013</v>
      </c>
      <c r="B77" s="5">
        <f aca="true" t="shared" si="0" ref="B77:B82">SUM(C77:J77)</f>
        <v>13</v>
      </c>
      <c r="C77" s="27">
        <v>13</v>
      </c>
      <c r="D77" s="27"/>
      <c r="E77" s="27"/>
      <c r="F77" s="27"/>
      <c r="G77" s="27"/>
      <c r="H77" s="27"/>
      <c r="I77" s="27"/>
      <c r="J77" s="27"/>
    </row>
    <row r="78" spans="1:10" s="4" customFormat="1" ht="12">
      <c r="A78" s="5">
        <f>A6</f>
        <v>2014</v>
      </c>
      <c r="B78" s="5">
        <f t="shared" si="0"/>
        <v>9</v>
      </c>
      <c r="C78" s="27">
        <v>8</v>
      </c>
      <c r="D78" s="27">
        <v>1</v>
      </c>
      <c r="E78" s="27"/>
      <c r="F78" s="27"/>
      <c r="G78" s="27"/>
      <c r="H78" s="27"/>
      <c r="I78" s="27"/>
      <c r="J78" s="27"/>
    </row>
    <row r="79" spans="1:10" s="4" customFormat="1" ht="12">
      <c r="A79" s="5">
        <f>A7</f>
        <v>2015</v>
      </c>
      <c r="B79" s="5">
        <f t="shared" si="0"/>
        <v>18</v>
      </c>
      <c r="C79" s="27">
        <v>11</v>
      </c>
      <c r="D79" s="27">
        <v>4</v>
      </c>
      <c r="E79" s="27"/>
      <c r="F79" s="27"/>
      <c r="G79" s="27">
        <v>1</v>
      </c>
      <c r="H79" s="27">
        <v>1</v>
      </c>
      <c r="I79" s="27"/>
      <c r="J79" s="27">
        <v>1</v>
      </c>
    </row>
    <row r="80" spans="1:10" s="4" customFormat="1" ht="12">
      <c r="A80" s="5">
        <f>A8</f>
        <v>2016</v>
      </c>
      <c r="B80" s="5">
        <f t="shared" si="0"/>
        <v>0</v>
      </c>
      <c r="C80" s="27"/>
      <c r="D80" s="27"/>
      <c r="E80" s="27"/>
      <c r="F80" s="27"/>
      <c r="G80" s="27"/>
      <c r="H80" s="27"/>
      <c r="I80" s="27"/>
      <c r="J80" s="27"/>
    </row>
    <row r="81" spans="1:10" s="4" customFormat="1" ht="12">
      <c r="A81" s="5">
        <f>A9</f>
        <v>2017</v>
      </c>
      <c r="B81" s="5">
        <f t="shared" si="0"/>
        <v>0</v>
      </c>
      <c r="C81" s="27"/>
      <c r="D81" s="27"/>
      <c r="E81" s="27"/>
      <c r="F81" s="27"/>
      <c r="G81" s="27"/>
      <c r="H81" s="27"/>
      <c r="I81" s="27"/>
      <c r="J81" s="27"/>
    </row>
    <row r="82" spans="1:10" s="4" customFormat="1" ht="12">
      <c r="A82" s="46" t="s">
        <v>204</v>
      </c>
      <c r="B82" s="18">
        <f t="shared" si="0"/>
        <v>100</v>
      </c>
      <c r="C82" s="16">
        <f>SUM(C77:C81)/SUM(B77:B81)*100</f>
        <v>80</v>
      </c>
      <c r="D82" s="16">
        <f>SUM(D77:D81)/SUM(B77:B81)*100</f>
        <v>12.5</v>
      </c>
      <c r="E82" s="16">
        <f>SUM(E77:E81)/SUM(B77:B81)*100</f>
        <v>0</v>
      </c>
      <c r="F82" s="16">
        <f>SUM(F77:F81)/SUM(B77:B81)*100</f>
        <v>0</v>
      </c>
      <c r="G82" s="16">
        <f>SUM(G77:G81)/SUM(B77:B81)*100</f>
        <v>2.5</v>
      </c>
      <c r="H82" s="16">
        <f>SUM(H77:H81)/SUM(B77:B81)*100</f>
        <v>2.5</v>
      </c>
      <c r="I82" s="16">
        <f>SUM(I77:I81)/SUM(B77:B81)*100</f>
        <v>0</v>
      </c>
      <c r="J82" s="16">
        <f>SUM(J77:J81)/SUM(B77:B81)*100</f>
        <v>2.5</v>
      </c>
    </row>
    <row r="83" s="4" customFormat="1" ht="12"/>
    <row r="84" spans="1:6" s="4" customFormat="1" ht="25.5" customHeight="1">
      <c r="A84" s="132" t="s">
        <v>2</v>
      </c>
      <c r="B84" s="187" t="s">
        <v>145</v>
      </c>
      <c r="C84" s="207"/>
      <c r="D84" s="187" t="s">
        <v>146</v>
      </c>
      <c r="E84" s="207"/>
      <c r="F84" s="132" t="s">
        <v>139</v>
      </c>
    </row>
    <row r="85" spans="1:6" s="4" customFormat="1" ht="12">
      <c r="A85" s="138"/>
      <c r="B85" s="1" t="s">
        <v>13</v>
      </c>
      <c r="C85" s="1" t="s">
        <v>0</v>
      </c>
      <c r="D85" s="1" t="s">
        <v>13</v>
      </c>
      <c r="E85" s="1" t="s">
        <v>0</v>
      </c>
      <c r="F85" s="138"/>
    </row>
    <row r="86" spans="1:6" s="4" customFormat="1" ht="12">
      <c r="A86" s="1">
        <f>A5</f>
        <v>2013</v>
      </c>
      <c r="B86" s="30">
        <v>10</v>
      </c>
      <c r="C86" s="36">
        <f>B86/F86*100</f>
        <v>76.92307692307693</v>
      </c>
      <c r="D86" s="30">
        <v>3</v>
      </c>
      <c r="E86" s="36">
        <f>D86/F86*100</f>
        <v>23.076923076923077</v>
      </c>
      <c r="F86" s="1">
        <f>B86+D86</f>
        <v>13</v>
      </c>
    </row>
    <row r="87" spans="1:6" s="4" customFormat="1" ht="12">
      <c r="A87" s="1">
        <f>A6</f>
        <v>2014</v>
      </c>
      <c r="B87" s="30">
        <v>2</v>
      </c>
      <c r="C87" s="36">
        <f>B87/F87*100</f>
        <v>22.22222222222222</v>
      </c>
      <c r="D87" s="30">
        <v>7</v>
      </c>
      <c r="E87" s="36">
        <f>D87/F87*100</f>
        <v>77.77777777777779</v>
      </c>
      <c r="F87" s="1">
        <f>B87+D87</f>
        <v>9</v>
      </c>
    </row>
    <row r="88" spans="1:6" s="4" customFormat="1" ht="12">
      <c r="A88" s="1">
        <f>A7</f>
        <v>2015</v>
      </c>
      <c r="B88" s="30">
        <v>4</v>
      </c>
      <c r="C88" s="36">
        <f>B88/F88*100</f>
        <v>22.22222222222222</v>
      </c>
      <c r="D88" s="30">
        <v>14</v>
      </c>
      <c r="E88" s="36">
        <f>D88/F88*100</f>
        <v>77.77777777777779</v>
      </c>
      <c r="F88" s="1">
        <f>B88+D88</f>
        <v>18</v>
      </c>
    </row>
    <row r="89" spans="1:6" s="4" customFormat="1" ht="12">
      <c r="A89" s="1">
        <f>A8</f>
        <v>2016</v>
      </c>
      <c r="B89" s="30"/>
      <c r="C89" s="36" t="e">
        <f>B89/F89*100</f>
        <v>#DIV/0!</v>
      </c>
      <c r="D89" s="30"/>
      <c r="E89" s="36" t="e">
        <f>D89/F89*100</f>
        <v>#DIV/0!</v>
      </c>
      <c r="F89" s="1">
        <f>B89+D89</f>
        <v>0</v>
      </c>
    </row>
    <row r="90" spans="1:6" s="4" customFormat="1" ht="12">
      <c r="A90" s="1">
        <f>A9</f>
        <v>2017</v>
      </c>
      <c r="B90" s="30"/>
      <c r="C90" s="36" t="e">
        <f>B90/F90*100</f>
        <v>#DIV/0!</v>
      </c>
      <c r="D90" s="30"/>
      <c r="E90" s="36" t="e">
        <f>D90/F90*100</f>
        <v>#DIV/0!</v>
      </c>
      <c r="F90" s="1">
        <f>B90+D90</f>
        <v>0</v>
      </c>
    </row>
    <row r="91" spans="1:6" s="4" customFormat="1" ht="12">
      <c r="A91" s="38" t="s">
        <v>204</v>
      </c>
      <c r="B91" s="39"/>
      <c r="C91" s="40" t="e">
        <f>SUM(C86:C90)/5</f>
        <v>#DIV/0!</v>
      </c>
      <c r="D91" s="39"/>
      <c r="E91" s="40" t="e">
        <f>SUM(E86:E90)/5</f>
        <v>#DIV/0!</v>
      </c>
      <c r="F91" s="39"/>
    </row>
    <row r="92" s="4" customFormat="1" ht="12"/>
    <row r="93" s="4" customFormat="1" ht="12"/>
    <row r="94" s="4" customFormat="1" ht="12"/>
    <row r="95" s="4" customFormat="1" ht="12">
      <c r="A95" s="3" t="s">
        <v>147</v>
      </c>
    </row>
    <row r="96" spans="1:10" s="4" customFormat="1" ht="12">
      <c r="A96" s="95" t="s">
        <v>300</v>
      </c>
      <c r="B96" s="25"/>
      <c r="C96" s="25"/>
      <c r="D96" s="25"/>
      <c r="E96" s="25"/>
      <c r="F96" s="25"/>
      <c r="G96" s="25"/>
      <c r="H96" s="101">
        <v>3.2</v>
      </c>
      <c r="I96" s="25"/>
      <c r="J96" s="25"/>
    </row>
    <row r="97" s="4" customFormat="1" ht="12">
      <c r="A97" s="3" t="s">
        <v>205</v>
      </c>
    </row>
    <row r="98" s="4" customFormat="1" ht="12">
      <c r="A98" s="3" t="s">
        <v>206</v>
      </c>
    </row>
    <row r="99" s="4" customFormat="1" ht="12">
      <c r="A99" s="3"/>
    </row>
    <row r="100" s="4" customFormat="1" ht="12">
      <c r="A100" s="3"/>
    </row>
    <row r="101" s="4" customFormat="1" ht="12">
      <c r="A101" s="3"/>
    </row>
    <row r="102" spans="1:8" s="4" customFormat="1" ht="12">
      <c r="A102" s="91" t="s">
        <v>335</v>
      </c>
      <c r="B102" s="25"/>
      <c r="C102" s="25"/>
      <c r="D102" s="25"/>
      <c r="E102" s="25"/>
      <c r="F102" s="25"/>
      <c r="G102" s="25"/>
      <c r="H102" s="25"/>
    </row>
    <row r="103" spans="1:8" s="4" customFormat="1" ht="12">
      <c r="A103" s="95"/>
      <c r="B103" s="25"/>
      <c r="C103" s="25"/>
      <c r="D103" s="25"/>
      <c r="E103" s="25"/>
      <c r="F103" s="25"/>
      <c r="G103" s="25"/>
      <c r="H103" s="25"/>
    </row>
    <row r="104" spans="1:8" s="4" customFormat="1" ht="27.75" customHeight="1">
      <c r="A104" s="98" t="s">
        <v>46</v>
      </c>
      <c r="B104" s="34" t="s">
        <v>337</v>
      </c>
      <c r="C104" s="34" t="s">
        <v>338</v>
      </c>
      <c r="D104" s="26" t="s">
        <v>336</v>
      </c>
      <c r="E104" s="34" t="s">
        <v>339</v>
      </c>
      <c r="F104" s="34" t="s">
        <v>340</v>
      </c>
      <c r="G104" s="34" t="s">
        <v>341</v>
      </c>
      <c r="H104" s="34" t="s">
        <v>342</v>
      </c>
    </row>
    <row r="105" spans="1:8" s="4" customFormat="1" ht="12">
      <c r="A105" s="96"/>
      <c r="B105" s="97"/>
      <c r="C105" s="97"/>
      <c r="D105" s="97"/>
      <c r="E105" s="97"/>
      <c r="F105" s="97"/>
      <c r="G105" s="97"/>
      <c r="H105" s="97"/>
    </row>
    <row r="106" spans="1:8" s="4" customFormat="1" ht="12">
      <c r="A106" s="96"/>
      <c r="B106" s="97"/>
      <c r="C106" s="97"/>
      <c r="D106" s="97"/>
      <c r="E106" s="97"/>
      <c r="F106" s="97"/>
      <c r="G106" s="97"/>
      <c r="H106" s="97"/>
    </row>
    <row r="107" spans="1:8" s="4" customFormat="1" ht="12">
      <c r="A107" s="96"/>
      <c r="B107" s="97"/>
      <c r="C107" s="97"/>
      <c r="D107" s="97"/>
      <c r="E107" s="97"/>
      <c r="F107" s="97"/>
      <c r="G107" s="97"/>
      <c r="H107" s="97"/>
    </row>
    <row r="108" spans="1:8" s="4" customFormat="1" ht="12">
      <c r="A108" s="96"/>
      <c r="B108" s="97"/>
      <c r="C108" s="97"/>
      <c r="D108" s="97"/>
      <c r="E108" s="97"/>
      <c r="F108" s="97"/>
      <c r="G108" s="97"/>
      <c r="H108" s="97"/>
    </row>
    <row r="109" spans="1:8" s="4" customFormat="1" ht="12">
      <c r="A109" s="96"/>
      <c r="B109" s="97"/>
      <c r="C109" s="97"/>
      <c r="D109" s="97"/>
      <c r="E109" s="97"/>
      <c r="F109" s="97"/>
      <c r="G109" s="97"/>
      <c r="H109" s="97"/>
    </row>
    <row r="110" spans="1:8" s="4" customFormat="1" ht="12">
      <c r="A110" s="96"/>
      <c r="B110" s="97"/>
      <c r="C110" s="97"/>
      <c r="D110" s="97"/>
      <c r="E110" s="97"/>
      <c r="F110" s="97"/>
      <c r="G110" s="97"/>
      <c r="H110" s="97"/>
    </row>
    <row r="111" spans="1:8" s="4" customFormat="1" ht="12">
      <c r="A111" s="96"/>
      <c r="B111" s="97"/>
      <c r="C111" s="97"/>
      <c r="D111" s="97"/>
      <c r="E111" s="97"/>
      <c r="F111" s="97"/>
      <c r="G111" s="97"/>
      <c r="H111" s="97"/>
    </row>
    <row r="112" s="4" customFormat="1" ht="12">
      <c r="A112" s="3"/>
    </row>
    <row r="113" s="4" customFormat="1" ht="12">
      <c r="A113" s="3"/>
    </row>
    <row r="114" s="4" customFormat="1" ht="12">
      <c r="A114" s="3"/>
    </row>
    <row r="115" spans="1:9" s="4" customFormat="1" ht="12">
      <c r="A115" s="91" t="s">
        <v>322</v>
      </c>
      <c r="B115" s="99"/>
      <c r="C115" s="99"/>
      <c r="D115" s="99"/>
      <c r="E115" s="99"/>
      <c r="F115" s="99"/>
      <c r="G115" s="99"/>
      <c r="H115" s="25"/>
      <c r="I115" s="25"/>
    </row>
    <row r="116" spans="1:9" s="4" customFormat="1" ht="12">
      <c r="A116" s="95"/>
      <c r="B116" s="25"/>
      <c r="C116" s="25"/>
      <c r="D116" s="25"/>
      <c r="E116" s="25"/>
      <c r="F116" s="25"/>
      <c r="G116" s="25"/>
      <c r="H116" s="25"/>
      <c r="I116" s="25"/>
    </row>
    <row r="117" spans="1:9" s="4" customFormat="1" ht="21" customHeight="1">
      <c r="A117" s="273" t="s">
        <v>324</v>
      </c>
      <c r="B117" s="273"/>
      <c r="C117" s="272" t="s">
        <v>323</v>
      </c>
      <c r="D117" s="272"/>
      <c r="E117" s="272"/>
      <c r="F117" s="272"/>
      <c r="G117" s="272"/>
      <c r="H117" s="271" t="s">
        <v>325</v>
      </c>
      <c r="I117" s="271" t="s">
        <v>326</v>
      </c>
    </row>
    <row r="118" spans="1:9" s="4" customFormat="1" ht="24" customHeight="1">
      <c r="A118" s="273"/>
      <c r="B118" s="273"/>
      <c r="C118" s="100">
        <f>A86</f>
        <v>2013</v>
      </c>
      <c r="D118" s="100">
        <f>A87</f>
        <v>2014</v>
      </c>
      <c r="E118" s="100">
        <f>A88</f>
        <v>2015</v>
      </c>
      <c r="F118" s="100">
        <f>A89</f>
        <v>2016</v>
      </c>
      <c r="G118" s="100">
        <f>A90</f>
        <v>2017</v>
      </c>
      <c r="H118" s="272"/>
      <c r="I118" s="271"/>
    </row>
    <row r="119" spans="1:9" s="4" customFormat="1" ht="12">
      <c r="A119" s="270"/>
      <c r="B119" s="270"/>
      <c r="C119" s="97"/>
      <c r="D119" s="97"/>
      <c r="E119" s="97"/>
      <c r="F119" s="97"/>
      <c r="G119" s="97"/>
      <c r="H119" s="97"/>
      <c r="I119" s="97"/>
    </row>
    <row r="120" spans="1:9" s="4" customFormat="1" ht="12">
      <c r="A120" s="270"/>
      <c r="B120" s="270"/>
      <c r="C120" s="97"/>
      <c r="D120" s="97"/>
      <c r="E120" s="97"/>
      <c r="F120" s="97"/>
      <c r="G120" s="97"/>
      <c r="H120" s="97"/>
      <c r="I120" s="97"/>
    </row>
    <row r="121" spans="1:9" s="4" customFormat="1" ht="12">
      <c r="A121" s="270"/>
      <c r="B121" s="270"/>
      <c r="C121" s="97"/>
      <c r="D121" s="97"/>
      <c r="E121" s="97"/>
      <c r="F121" s="97"/>
      <c r="G121" s="97"/>
      <c r="H121" s="97"/>
      <c r="I121" s="97"/>
    </row>
    <row r="122" spans="1:9" s="4" customFormat="1" ht="12">
      <c r="A122" s="270"/>
      <c r="B122" s="270"/>
      <c r="C122" s="97"/>
      <c r="D122" s="97"/>
      <c r="E122" s="97"/>
      <c r="F122" s="97"/>
      <c r="G122" s="97"/>
      <c r="H122" s="97"/>
      <c r="I122" s="97"/>
    </row>
    <row r="123" spans="1:9" s="4" customFormat="1" ht="12">
      <c r="A123" s="270"/>
      <c r="B123" s="270"/>
      <c r="C123" s="97"/>
      <c r="D123" s="97"/>
      <c r="E123" s="97"/>
      <c r="F123" s="97"/>
      <c r="G123" s="97"/>
      <c r="H123" s="97"/>
      <c r="I123" s="97"/>
    </row>
    <row r="124" spans="1:9" s="4" customFormat="1" ht="12">
      <c r="A124" s="270"/>
      <c r="B124" s="270"/>
      <c r="C124" s="97"/>
      <c r="D124" s="97"/>
      <c r="E124" s="97"/>
      <c r="F124" s="97"/>
      <c r="G124" s="97"/>
      <c r="H124" s="97"/>
      <c r="I124" s="97"/>
    </row>
    <row r="125" s="4" customFormat="1" ht="12">
      <c r="A125" s="3"/>
    </row>
    <row r="126" s="4" customFormat="1" ht="12">
      <c r="A126" s="3"/>
    </row>
    <row r="127" s="4" customFormat="1" ht="12">
      <c r="A127" s="3"/>
    </row>
    <row r="128" s="4" customFormat="1" ht="12">
      <c r="A128" s="61" t="s">
        <v>207</v>
      </c>
    </row>
    <row r="129" spans="1:10" s="4" customFormat="1" ht="36" customHeight="1">
      <c r="A129" s="6" t="s">
        <v>2</v>
      </c>
      <c r="B129" s="126" t="s">
        <v>148</v>
      </c>
      <c r="C129" s="126"/>
      <c r="D129" s="126"/>
      <c r="E129" s="126" t="s">
        <v>208</v>
      </c>
      <c r="F129" s="126"/>
      <c r="G129" s="126"/>
      <c r="H129" s="126" t="s">
        <v>209</v>
      </c>
      <c r="I129" s="126"/>
      <c r="J129" s="126"/>
    </row>
    <row r="130" spans="1:10" s="4" customFormat="1" ht="12">
      <c r="A130" s="41">
        <f>A5</f>
        <v>2013</v>
      </c>
      <c r="B130" s="109">
        <v>0</v>
      </c>
      <c r="C130" s="134"/>
      <c r="D130" s="110"/>
      <c r="E130" s="109">
        <v>0</v>
      </c>
      <c r="F130" s="134"/>
      <c r="G130" s="110"/>
      <c r="H130" s="109">
        <v>0</v>
      </c>
      <c r="I130" s="134"/>
      <c r="J130" s="110"/>
    </row>
    <row r="131" spans="1:10" ht="12.75">
      <c r="A131" s="41">
        <f>A6</f>
        <v>2014</v>
      </c>
      <c r="B131" s="212">
        <v>0</v>
      </c>
      <c r="C131" s="228"/>
      <c r="D131" s="213"/>
      <c r="E131" s="212">
        <v>0</v>
      </c>
      <c r="F131" s="228"/>
      <c r="G131" s="213"/>
      <c r="H131" s="212">
        <v>0</v>
      </c>
      <c r="I131" s="228"/>
      <c r="J131" s="213"/>
    </row>
    <row r="132" spans="1:10" ht="12.75">
      <c r="A132" s="41">
        <f>A7</f>
        <v>2015</v>
      </c>
      <c r="B132" s="212">
        <v>0</v>
      </c>
      <c r="C132" s="228"/>
      <c r="D132" s="213"/>
      <c r="E132" s="212">
        <v>0</v>
      </c>
      <c r="F132" s="228"/>
      <c r="G132" s="213"/>
      <c r="H132" s="212">
        <v>0</v>
      </c>
      <c r="I132" s="228"/>
      <c r="J132" s="213"/>
    </row>
    <row r="133" spans="1:10" ht="12.75">
      <c r="A133" s="41">
        <f>A8</f>
        <v>2016</v>
      </c>
      <c r="B133" s="212"/>
      <c r="C133" s="228"/>
      <c r="D133" s="213"/>
      <c r="E133" s="212"/>
      <c r="F133" s="228"/>
      <c r="G133" s="213"/>
      <c r="H133" s="212"/>
      <c r="I133" s="228"/>
      <c r="J133" s="213"/>
    </row>
    <row r="134" spans="1:10" ht="12.75">
      <c r="A134" s="41">
        <f>A9</f>
        <v>2017</v>
      </c>
      <c r="B134" s="212"/>
      <c r="C134" s="228"/>
      <c r="D134" s="213"/>
      <c r="E134" s="212"/>
      <c r="F134" s="228"/>
      <c r="G134" s="213"/>
      <c r="H134" s="212"/>
      <c r="I134" s="228"/>
      <c r="J134" s="213"/>
    </row>
    <row r="135" spans="1:10" ht="12.75">
      <c r="A135" s="317" t="s">
        <v>49</v>
      </c>
      <c r="B135" s="318">
        <f>SUM(B130:D134)</f>
        <v>0</v>
      </c>
      <c r="C135" s="319"/>
      <c r="D135" s="320"/>
      <c r="E135" s="318">
        <f>SUM(E130:G134)</f>
        <v>0</v>
      </c>
      <c r="F135" s="319"/>
      <c r="G135" s="320"/>
      <c r="H135" s="318">
        <f>SUM(H130:J134)</f>
        <v>0</v>
      </c>
      <c r="I135" s="319"/>
      <c r="J135" s="320"/>
    </row>
  </sheetData>
  <sheetProtection/>
  <mergeCells count="144">
    <mergeCell ref="A122:B122"/>
    <mergeCell ref="A123:B123"/>
    <mergeCell ref="A124:B124"/>
    <mergeCell ref="I117:I118"/>
    <mergeCell ref="A119:B119"/>
    <mergeCell ref="A120:B120"/>
    <mergeCell ref="A121:B121"/>
    <mergeCell ref="C117:G117"/>
    <mergeCell ref="A117:B118"/>
    <mergeCell ref="H117:H118"/>
    <mergeCell ref="D47:I47"/>
    <mergeCell ref="B47:C48"/>
    <mergeCell ref="A47:A48"/>
    <mergeCell ref="D48:E48"/>
    <mergeCell ref="F48:G48"/>
    <mergeCell ref="H48:I48"/>
    <mergeCell ref="F49:G49"/>
    <mergeCell ref="H49:I49"/>
    <mergeCell ref="B50:C50"/>
    <mergeCell ref="B51:C51"/>
    <mergeCell ref="F50:G50"/>
    <mergeCell ref="F51:G51"/>
    <mergeCell ref="H50:I50"/>
    <mergeCell ref="H51:I51"/>
    <mergeCell ref="B49:C49"/>
    <mergeCell ref="D49:E49"/>
    <mergeCell ref="H52:I52"/>
    <mergeCell ref="H53:I53"/>
    <mergeCell ref="B52:C52"/>
    <mergeCell ref="B53:C53"/>
    <mergeCell ref="D52:E52"/>
    <mergeCell ref="D53:E53"/>
    <mergeCell ref="F52:G52"/>
    <mergeCell ref="F53:G53"/>
    <mergeCell ref="F58:G58"/>
    <mergeCell ref="F59:G59"/>
    <mergeCell ref="F60:G60"/>
    <mergeCell ref="A57:A58"/>
    <mergeCell ref="B57:B58"/>
    <mergeCell ref="C57:D58"/>
    <mergeCell ref="E57:G57"/>
    <mergeCell ref="F67:G67"/>
    <mergeCell ref="A59:A61"/>
    <mergeCell ref="A62:A64"/>
    <mergeCell ref="C59:D61"/>
    <mergeCell ref="F61:G61"/>
    <mergeCell ref="B62:B64"/>
    <mergeCell ref="B59:B61"/>
    <mergeCell ref="F65:G65"/>
    <mergeCell ref="F66:G66"/>
    <mergeCell ref="F84:F85"/>
    <mergeCell ref="A65:A67"/>
    <mergeCell ref="A68:A70"/>
    <mergeCell ref="A71:A72"/>
    <mergeCell ref="B68:B70"/>
    <mergeCell ref="F70:G70"/>
    <mergeCell ref="B84:C84"/>
    <mergeCell ref="D84:E84"/>
    <mergeCell ref="C71:D72"/>
    <mergeCell ref="A84:A85"/>
    <mergeCell ref="F72:G72"/>
    <mergeCell ref="C68:D70"/>
    <mergeCell ref="B71:B72"/>
    <mergeCell ref="F68:G68"/>
    <mergeCell ref="F69:G69"/>
    <mergeCell ref="A19:D19"/>
    <mergeCell ref="A20:D20"/>
    <mergeCell ref="A21:D21"/>
    <mergeCell ref="F71:G71"/>
    <mergeCell ref="F62:G62"/>
    <mergeCell ref="C62:D64"/>
    <mergeCell ref="B65:B67"/>
    <mergeCell ref="C65:D67"/>
    <mergeCell ref="F63:G63"/>
    <mergeCell ref="F64:G64"/>
    <mergeCell ref="H54:I54"/>
    <mergeCell ref="A24:D24"/>
    <mergeCell ref="A25:D25"/>
    <mergeCell ref="A35:B35"/>
    <mergeCell ref="A36:B36"/>
    <mergeCell ref="A32:B32"/>
    <mergeCell ref="A33:B33"/>
    <mergeCell ref="A34:B34"/>
    <mergeCell ref="A26:D26"/>
    <mergeCell ref="A27:D27"/>
    <mergeCell ref="D50:E50"/>
    <mergeCell ref="B4:C4"/>
    <mergeCell ref="B5:C5"/>
    <mergeCell ref="B6:C6"/>
    <mergeCell ref="B7:C7"/>
    <mergeCell ref="A22:D22"/>
    <mergeCell ref="A15:D15"/>
    <mergeCell ref="A16:D16"/>
    <mergeCell ref="A17:D17"/>
    <mergeCell ref="A18:D18"/>
    <mergeCell ref="G4:H4"/>
    <mergeCell ref="E5:F5"/>
    <mergeCell ref="E6:F6"/>
    <mergeCell ref="G5:H5"/>
    <mergeCell ref="G6:H6"/>
    <mergeCell ref="E4:F4"/>
    <mergeCell ref="G9:H9"/>
    <mergeCell ref="G7:H7"/>
    <mergeCell ref="G8:H8"/>
    <mergeCell ref="E9:F9"/>
    <mergeCell ref="B9:C9"/>
    <mergeCell ref="E7:F7"/>
    <mergeCell ref="E8:F8"/>
    <mergeCell ref="B8:C8"/>
    <mergeCell ref="B132:D132"/>
    <mergeCell ref="B133:D133"/>
    <mergeCell ref="B134:D134"/>
    <mergeCell ref="E130:G130"/>
    <mergeCell ref="E133:G133"/>
    <mergeCell ref="A12:D13"/>
    <mergeCell ref="A14:D14"/>
    <mergeCell ref="E12:I12"/>
    <mergeCell ref="F54:G54"/>
    <mergeCell ref="D51:E51"/>
    <mergeCell ref="A23:D23"/>
    <mergeCell ref="B54:C54"/>
    <mergeCell ref="D54:E54"/>
    <mergeCell ref="A28:D28"/>
    <mergeCell ref="A29:D29"/>
    <mergeCell ref="H134:J134"/>
    <mergeCell ref="E134:G134"/>
    <mergeCell ref="H129:J129"/>
    <mergeCell ref="B130:D130"/>
    <mergeCell ref="B131:D131"/>
    <mergeCell ref="H132:J132"/>
    <mergeCell ref="H133:J133"/>
    <mergeCell ref="B129:D129"/>
    <mergeCell ref="E129:G129"/>
    <mergeCell ref="H130:J130"/>
    <mergeCell ref="B135:D135"/>
    <mergeCell ref="E135:G135"/>
    <mergeCell ref="H135:J135"/>
    <mergeCell ref="A37:B37"/>
    <mergeCell ref="A38:B38"/>
    <mergeCell ref="A39:B39"/>
    <mergeCell ref="A40:B40"/>
    <mergeCell ref="E131:G131"/>
    <mergeCell ref="E132:G132"/>
    <mergeCell ref="H131:J1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="130" zoomScaleNormal="130" zoomScalePageLayoutView="0" workbookViewId="0" topLeftCell="A1">
      <selection activeCell="A51" sqref="A51:B51"/>
    </sheetView>
  </sheetViews>
  <sheetFormatPr defaultColWidth="9.00390625" defaultRowHeight="12.75"/>
  <cols>
    <col min="3" max="3" width="14.75390625" style="0" customWidth="1"/>
    <col min="4" max="4" width="11.75390625" style="0" customWidth="1"/>
    <col min="5" max="5" width="13.125" style="0" customWidth="1"/>
    <col min="6" max="6" width="10.875" style="0" customWidth="1"/>
    <col min="7" max="7" width="12.125" style="0" customWidth="1"/>
    <col min="8" max="8" width="11.00390625" style="0" customWidth="1"/>
    <col min="9" max="9" width="7.625" style="0" customWidth="1"/>
    <col min="10" max="10" width="7.25390625" style="0" customWidth="1"/>
    <col min="11" max="11" width="7.125" style="0" customWidth="1"/>
    <col min="12" max="12" width="7.625" style="0" customWidth="1"/>
    <col min="13" max="14" width="7.375" style="0" customWidth="1"/>
    <col min="15" max="15" width="7.125" style="0" customWidth="1"/>
  </cols>
  <sheetData>
    <row r="1" s="4" customFormat="1" ht="12">
      <c r="A1" s="2" t="s">
        <v>210</v>
      </c>
    </row>
    <row r="2" s="4" customFormat="1" ht="12">
      <c r="A2" s="23" t="s">
        <v>211</v>
      </c>
    </row>
    <row r="3" s="4" customFormat="1" ht="12">
      <c r="A3" s="3"/>
    </row>
    <row r="4" s="4" customFormat="1" ht="12">
      <c r="A4" s="61" t="s">
        <v>212</v>
      </c>
    </row>
    <row r="5" s="4" customFormat="1" ht="12">
      <c r="A5" s="61" t="s">
        <v>213</v>
      </c>
    </row>
    <row r="6" s="4" customFormat="1" ht="12">
      <c r="A6" s="61" t="s">
        <v>214</v>
      </c>
    </row>
    <row r="7" spans="1:9" s="4" customFormat="1" ht="12.75" customHeight="1">
      <c r="A7" s="132" t="s">
        <v>2</v>
      </c>
      <c r="B7" s="281" t="s">
        <v>168</v>
      </c>
      <c r="C7" s="260"/>
      <c r="D7" s="176" t="s">
        <v>169</v>
      </c>
      <c r="E7" s="283"/>
      <c r="F7" s="208"/>
      <c r="G7" s="280" t="s">
        <v>320</v>
      </c>
      <c r="H7" s="280"/>
      <c r="I7" s="280"/>
    </row>
    <row r="8" spans="1:9" s="4" customFormat="1" ht="24" customHeight="1">
      <c r="A8" s="138"/>
      <c r="B8" s="282"/>
      <c r="C8" s="264"/>
      <c r="D8" s="6" t="s">
        <v>13</v>
      </c>
      <c r="E8" s="176" t="s">
        <v>170</v>
      </c>
      <c r="F8" s="208"/>
      <c r="G8" s="280"/>
      <c r="H8" s="280"/>
      <c r="I8" s="280"/>
    </row>
    <row r="9" spans="1:9" s="4" customFormat="1" ht="12">
      <c r="A9" s="5">
        <f>'Земли ЛФ'!C6-1</f>
        <v>2017</v>
      </c>
      <c r="B9" s="109">
        <v>40.9</v>
      </c>
      <c r="C9" s="110"/>
      <c r="D9" s="27">
        <v>0</v>
      </c>
      <c r="E9" s="148">
        <f>D9/B9*100</f>
        <v>0</v>
      </c>
      <c r="F9" s="279"/>
      <c r="G9" s="158">
        <v>0</v>
      </c>
      <c r="H9" s="158"/>
      <c r="I9" s="158"/>
    </row>
    <row r="10" spans="1:9" s="4" customFormat="1" ht="12">
      <c r="A10" s="68"/>
      <c r="B10" s="68"/>
      <c r="C10" s="68"/>
      <c r="D10" s="68"/>
      <c r="E10" s="78"/>
      <c r="F10" s="78"/>
      <c r="G10" s="68"/>
      <c r="H10" s="68"/>
      <c r="I10" s="68"/>
    </row>
    <row r="11" spans="1:9" s="4" customFormat="1" ht="12.75" customHeight="1">
      <c r="A11" s="278" t="s">
        <v>321</v>
      </c>
      <c r="B11" s="278"/>
      <c r="C11" s="278"/>
      <c r="D11" s="278"/>
      <c r="E11" s="278"/>
      <c r="F11" s="278"/>
      <c r="G11" s="278"/>
      <c r="H11" s="278"/>
      <c r="I11" s="278"/>
    </row>
    <row r="12" spans="1:5" s="4" customFormat="1" ht="12.75">
      <c r="A12" s="58"/>
      <c r="B12"/>
      <c r="C12"/>
      <c r="D12"/>
      <c r="E12"/>
    </row>
    <row r="13" spans="1:5" s="4" customFormat="1" ht="12.75">
      <c r="A13" s="3" t="s">
        <v>263</v>
      </c>
      <c r="B13"/>
      <c r="C13"/>
      <c r="D13"/>
      <c r="E13"/>
    </row>
    <row r="14" spans="1:15" s="4" customFormat="1" ht="12">
      <c r="A14" s="245" t="s">
        <v>173</v>
      </c>
      <c r="B14" s="245"/>
      <c r="C14" s="245"/>
      <c r="D14" s="245"/>
      <c r="E14" s="245" t="s">
        <v>272</v>
      </c>
      <c r="F14" s="160">
        <f>'Земли ЛФ'!A13</f>
        <v>2013</v>
      </c>
      <c r="G14" s="160"/>
      <c r="H14" s="160">
        <f>'Земли ЛФ'!A14</f>
        <v>2014</v>
      </c>
      <c r="I14" s="160"/>
      <c r="J14" s="160">
        <f>'Земли ЛФ'!A15</f>
        <v>2015</v>
      </c>
      <c r="K14" s="160"/>
      <c r="L14" s="160">
        <f>'Земли ЛФ'!A16</f>
        <v>2016</v>
      </c>
      <c r="M14" s="160"/>
      <c r="N14" s="160">
        <f>'Земли ЛФ'!A17</f>
        <v>2017</v>
      </c>
      <c r="O14" s="160"/>
    </row>
    <row r="15" spans="1:15" s="4" customFormat="1" ht="12">
      <c r="A15" s="245"/>
      <c r="B15" s="245"/>
      <c r="C15" s="245"/>
      <c r="D15" s="245"/>
      <c r="E15" s="245"/>
      <c r="F15" s="5" t="s">
        <v>123</v>
      </c>
      <c r="G15" s="5" t="s">
        <v>124</v>
      </c>
      <c r="H15" s="5" t="s">
        <v>123</v>
      </c>
      <c r="I15" s="5" t="s">
        <v>124</v>
      </c>
      <c r="J15" s="5" t="s">
        <v>123</v>
      </c>
      <c r="K15" s="5" t="s">
        <v>124</v>
      </c>
      <c r="L15" s="5" t="s">
        <v>123</v>
      </c>
      <c r="M15" s="5" t="s">
        <v>124</v>
      </c>
      <c r="N15" s="5" t="s">
        <v>123</v>
      </c>
      <c r="O15" s="5" t="s">
        <v>124</v>
      </c>
    </row>
    <row r="16" spans="1:15" s="4" customFormat="1" ht="12.75">
      <c r="A16" s="277" t="s">
        <v>264</v>
      </c>
      <c r="B16" s="157"/>
      <c r="C16" s="157"/>
      <c r="D16" s="157"/>
      <c r="E16" s="59" t="s">
        <v>294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/>
      <c r="M16" s="60"/>
      <c r="N16" s="60"/>
      <c r="O16" s="60"/>
    </row>
    <row r="17" spans="1:15" s="4" customFormat="1" ht="24.75" customHeight="1">
      <c r="A17" s="275" t="s">
        <v>265</v>
      </c>
      <c r="B17" s="276"/>
      <c r="C17" s="276"/>
      <c r="D17" s="276"/>
      <c r="E17" s="59" t="s">
        <v>294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/>
      <c r="M17" s="60"/>
      <c r="N17" s="60"/>
      <c r="O17" s="60"/>
    </row>
    <row r="18" spans="1:15" s="4" customFormat="1" ht="24.75" customHeight="1">
      <c r="A18" s="275" t="s">
        <v>269</v>
      </c>
      <c r="B18" s="276"/>
      <c r="C18" s="276"/>
      <c r="D18" s="276"/>
      <c r="E18" s="59" t="s">
        <v>294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/>
      <c r="M18" s="60"/>
      <c r="N18" s="60"/>
      <c r="O18" s="60"/>
    </row>
    <row r="19" spans="1:15" s="4" customFormat="1" ht="12.75">
      <c r="A19" s="277" t="s">
        <v>266</v>
      </c>
      <c r="B19" s="157"/>
      <c r="C19" s="157"/>
      <c r="D19" s="157"/>
      <c r="E19" s="59" t="s">
        <v>294</v>
      </c>
      <c r="F19" s="60">
        <v>7</v>
      </c>
      <c r="G19" s="60">
        <v>7</v>
      </c>
      <c r="H19" s="60">
        <v>7</v>
      </c>
      <c r="I19" s="60">
        <v>7</v>
      </c>
      <c r="J19" s="60">
        <v>7</v>
      </c>
      <c r="K19" s="60">
        <v>7</v>
      </c>
      <c r="L19" s="60"/>
      <c r="M19" s="60"/>
      <c r="N19" s="60"/>
      <c r="O19" s="60"/>
    </row>
    <row r="20" spans="1:15" s="4" customFormat="1" ht="12.75">
      <c r="A20" s="277" t="s">
        <v>267</v>
      </c>
      <c r="B20" s="157"/>
      <c r="C20" s="157"/>
      <c r="D20" s="157"/>
      <c r="E20" s="59" t="s">
        <v>13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/>
      <c r="M20" s="60"/>
      <c r="N20" s="60"/>
      <c r="O20" s="60"/>
    </row>
    <row r="21" spans="1:15" s="4" customFormat="1" ht="12.75">
      <c r="A21" s="277" t="s">
        <v>268</v>
      </c>
      <c r="B21" s="157"/>
      <c r="C21" s="157"/>
      <c r="D21" s="157"/>
      <c r="E21" s="59" t="s">
        <v>295</v>
      </c>
      <c r="F21" s="60">
        <v>5</v>
      </c>
      <c r="G21" s="60">
        <v>5</v>
      </c>
      <c r="H21" s="60">
        <v>5</v>
      </c>
      <c r="I21" s="60">
        <v>5</v>
      </c>
      <c r="J21" s="60">
        <v>5</v>
      </c>
      <c r="K21" s="60">
        <v>5</v>
      </c>
      <c r="L21" s="60"/>
      <c r="M21" s="60"/>
      <c r="N21" s="60"/>
      <c r="O21" s="60"/>
    </row>
    <row r="22" spans="1:15" s="4" customFormat="1" ht="12.75">
      <c r="A22" s="277" t="s">
        <v>271</v>
      </c>
      <c r="B22" s="157"/>
      <c r="C22" s="157"/>
      <c r="D22" s="157"/>
      <c r="E22" s="59" t="s">
        <v>295</v>
      </c>
      <c r="F22" s="60">
        <v>279</v>
      </c>
      <c r="G22" s="60">
        <v>279</v>
      </c>
      <c r="H22" s="60">
        <v>220</v>
      </c>
      <c r="I22" s="60">
        <v>220</v>
      </c>
      <c r="J22" s="60">
        <v>221</v>
      </c>
      <c r="K22" s="60">
        <v>221</v>
      </c>
      <c r="L22" s="60"/>
      <c r="M22" s="60"/>
      <c r="N22" s="60"/>
      <c r="O22" s="60"/>
    </row>
    <row r="23" spans="1:15" s="4" customFormat="1" ht="12.75">
      <c r="A23" s="277" t="s">
        <v>270</v>
      </c>
      <c r="B23" s="157"/>
      <c r="C23" s="157"/>
      <c r="D23" s="157"/>
      <c r="E23" s="59" t="s">
        <v>294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/>
      <c r="M23" s="60"/>
      <c r="N23" s="60"/>
      <c r="O23" s="60"/>
    </row>
    <row r="24" spans="1:15" s="4" customFormat="1" ht="12.75">
      <c r="A24" s="274"/>
      <c r="B24" s="239"/>
      <c r="C24" s="239"/>
      <c r="D24" s="189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s="4" customFormat="1" ht="12.75">
      <c r="A25" s="274"/>
      <c r="B25" s="239"/>
      <c r="C25" s="239"/>
      <c r="D25" s="189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s="4" customFormat="1" ht="12.75">
      <c r="A26" s="274"/>
      <c r="B26" s="239"/>
      <c r="C26" s="239"/>
      <c r="D26" s="189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5" s="4" customFormat="1" ht="12.75">
      <c r="B27"/>
      <c r="C27"/>
      <c r="D27"/>
      <c r="E27"/>
    </row>
    <row r="28" spans="1:5" s="4" customFormat="1" ht="12.75">
      <c r="A28" s="22"/>
      <c r="B28"/>
      <c r="C28"/>
      <c r="D28"/>
      <c r="E28"/>
    </row>
    <row r="29" s="4" customFormat="1" ht="12">
      <c r="A29" s="2" t="s">
        <v>171</v>
      </c>
    </row>
    <row r="30" s="4" customFormat="1" ht="12"/>
    <row r="31" s="4" customFormat="1" ht="12">
      <c r="A31" s="3" t="s">
        <v>172</v>
      </c>
    </row>
    <row r="32" spans="1:9" s="4" customFormat="1" ht="14.25" customHeight="1">
      <c r="A32" s="160" t="s">
        <v>173</v>
      </c>
      <c r="B32" s="160"/>
      <c r="C32" s="160" t="s">
        <v>174</v>
      </c>
      <c r="D32" s="160"/>
      <c r="E32" s="160"/>
      <c r="F32" s="160"/>
      <c r="G32" s="160"/>
      <c r="H32" s="229" t="s">
        <v>177</v>
      </c>
      <c r="I32" s="231"/>
    </row>
    <row r="33" spans="1:9" s="4" customFormat="1" ht="12.75" customHeight="1">
      <c r="A33" s="245"/>
      <c r="B33" s="245"/>
      <c r="C33" s="5">
        <f>F14</f>
        <v>2013</v>
      </c>
      <c r="D33" s="5">
        <f>H14</f>
        <v>2014</v>
      </c>
      <c r="E33" s="5">
        <f>J14</f>
        <v>2015</v>
      </c>
      <c r="F33" s="5">
        <v>2015</v>
      </c>
      <c r="G33" s="5">
        <f>N14</f>
        <v>2017</v>
      </c>
      <c r="H33" s="263"/>
      <c r="I33" s="264"/>
    </row>
    <row r="34" spans="1:9" s="4" customFormat="1" ht="12.75">
      <c r="A34" s="285" t="s">
        <v>175</v>
      </c>
      <c r="B34" s="285"/>
      <c r="C34" s="27">
        <v>15</v>
      </c>
      <c r="D34" s="27">
        <v>16</v>
      </c>
      <c r="E34" s="27">
        <v>32</v>
      </c>
      <c r="F34" s="27">
        <v>52</v>
      </c>
      <c r="G34" s="27"/>
      <c r="H34" s="158">
        <v>50</v>
      </c>
      <c r="I34" s="286"/>
    </row>
    <row r="35" spans="1:9" s="4" customFormat="1" ht="12">
      <c r="A35" s="285" t="s">
        <v>176</v>
      </c>
      <c r="B35" s="285"/>
      <c r="C35" s="27">
        <v>370</v>
      </c>
      <c r="D35" s="27">
        <v>360</v>
      </c>
      <c r="E35" s="27">
        <v>360</v>
      </c>
      <c r="F35" s="27">
        <v>370</v>
      </c>
      <c r="G35" s="27"/>
      <c r="H35" s="158">
        <v>340</v>
      </c>
      <c r="I35" s="158"/>
    </row>
    <row r="36" spans="1:9" s="4" customFormat="1" ht="12">
      <c r="A36" s="285" t="s">
        <v>297</v>
      </c>
      <c r="B36" s="285"/>
      <c r="C36" s="27">
        <v>140</v>
      </c>
      <c r="D36" s="27">
        <v>135</v>
      </c>
      <c r="E36" s="27">
        <v>145</v>
      </c>
      <c r="F36" s="27">
        <v>150</v>
      </c>
      <c r="G36" s="27"/>
      <c r="H36" s="158">
        <v>140</v>
      </c>
      <c r="I36" s="158"/>
    </row>
    <row r="37" spans="1:9" s="4" customFormat="1" ht="12">
      <c r="A37" s="284" t="s">
        <v>298</v>
      </c>
      <c r="B37" s="284"/>
      <c r="C37" s="27">
        <v>220</v>
      </c>
      <c r="D37" s="27">
        <v>220</v>
      </c>
      <c r="E37" s="27">
        <v>8</v>
      </c>
      <c r="F37" s="27">
        <v>6</v>
      </c>
      <c r="G37" s="27"/>
      <c r="H37" s="158">
        <v>200</v>
      </c>
      <c r="I37" s="158"/>
    </row>
    <row r="38" spans="1:9" s="4" customFormat="1" ht="12">
      <c r="A38" s="284"/>
      <c r="B38" s="284"/>
      <c r="C38" s="27"/>
      <c r="D38" s="27"/>
      <c r="E38" s="27"/>
      <c r="F38" s="27"/>
      <c r="G38" s="27"/>
      <c r="H38" s="158"/>
      <c r="I38" s="158"/>
    </row>
    <row r="39" spans="1:9" s="4" customFormat="1" ht="12">
      <c r="A39" s="284"/>
      <c r="B39" s="284"/>
      <c r="C39" s="27"/>
      <c r="D39" s="27"/>
      <c r="E39" s="27"/>
      <c r="F39" s="27"/>
      <c r="G39" s="27"/>
      <c r="H39" s="158"/>
      <c r="I39" s="158"/>
    </row>
    <row r="40" spans="1:9" s="4" customFormat="1" ht="12">
      <c r="A40" s="284"/>
      <c r="B40" s="284"/>
      <c r="C40" s="27"/>
      <c r="D40" s="27"/>
      <c r="E40" s="27"/>
      <c r="F40" s="27"/>
      <c r="G40" s="27"/>
      <c r="H40" s="158"/>
      <c r="I40" s="158"/>
    </row>
    <row r="41" spans="1:9" s="4" customFormat="1" ht="12">
      <c r="A41" s="284"/>
      <c r="B41" s="284"/>
      <c r="C41" s="27"/>
      <c r="D41" s="27"/>
      <c r="E41" s="27"/>
      <c r="F41" s="27"/>
      <c r="G41" s="27"/>
      <c r="H41" s="158"/>
      <c r="I41" s="158"/>
    </row>
    <row r="42" spans="1:9" s="4" customFormat="1" ht="12">
      <c r="A42" s="284"/>
      <c r="B42" s="284"/>
      <c r="C42" s="27"/>
      <c r="D42" s="27"/>
      <c r="E42" s="27"/>
      <c r="F42" s="27"/>
      <c r="G42" s="27"/>
      <c r="H42" s="158"/>
      <c r="I42" s="158"/>
    </row>
    <row r="43" spans="1:10" s="4" customFormat="1" ht="12">
      <c r="A43" s="80"/>
      <c r="B43" s="80"/>
      <c r="C43" s="68"/>
      <c r="D43" s="68"/>
      <c r="E43" s="68"/>
      <c r="F43" s="68"/>
      <c r="G43" s="68"/>
      <c r="H43" s="68"/>
      <c r="I43" s="68"/>
      <c r="J43" s="25"/>
    </row>
    <row r="44" spans="1:10" s="4" customFormat="1" ht="12">
      <c r="A44" s="104" t="s">
        <v>327</v>
      </c>
      <c r="B44" s="80"/>
      <c r="C44" s="68"/>
      <c r="D44" s="68"/>
      <c r="E44" s="68"/>
      <c r="F44" s="68"/>
      <c r="G44" s="68"/>
      <c r="H44" s="68"/>
      <c r="I44" s="68"/>
      <c r="J44" s="25"/>
    </row>
    <row r="45" spans="1:10" s="4" customFormat="1" ht="14.25" customHeight="1">
      <c r="A45" s="170" t="s">
        <v>328</v>
      </c>
      <c r="B45" s="170"/>
      <c r="C45" s="141" t="s">
        <v>329</v>
      </c>
      <c r="D45" s="141" t="s">
        <v>330</v>
      </c>
      <c r="E45" s="170" t="s">
        <v>334</v>
      </c>
      <c r="F45" s="170"/>
      <c r="G45" s="170"/>
      <c r="H45" s="68"/>
      <c r="I45" s="68"/>
      <c r="J45" s="25"/>
    </row>
    <row r="46" spans="1:10" s="4" customFormat="1" ht="30" customHeight="1">
      <c r="A46" s="170"/>
      <c r="B46" s="170"/>
      <c r="C46" s="141"/>
      <c r="D46" s="170"/>
      <c r="E46" s="34" t="s">
        <v>331</v>
      </c>
      <c r="F46" s="34" t="s">
        <v>332</v>
      </c>
      <c r="G46" s="34" t="s">
        <v>333</v>
      </c>
      <c r="H46" s="68"/>
      <c r="I46" s="68"/>
      <c r="J46" s="25"/>
    </row>
    <row r="47" spans="1:10" s="4" customFormat="1" ht="12.75">
      <c r="A47" s="212"/>
      <c r="B47" s="213"/>
      <c r="C47" s="45"/>
      <c r="D47" s="45"/>
      <c r="E47" s="45"/>
      <c r="F47" s="45"/>
      <c r="G47" s="45"/>
      <c r="H47" s="68"/>
      <c r="I47" s="68"/>
      <c r="J47" s="25"/>
    </row>
    <row r="48" spans="1:10" s="4" customFormat="1" ht="12.75">
      <c r="A48" s="212"/>
      <c r="B48" s="213"/>
      <c r="C48" s="45"/>
      <c r="D48" s="45"/>
      <c r="E48" s="45"/>
      <c r="F48" s="45"/>
      <c r="G48" s="45"/>
      <c r="H48" s="68"/>
      <c r="I48" s="68"/>
      <c r="J48" s="25"/>
    </row>
    <row r="49" spans="1:10" s="4" customFormat="1" ht="12.75">
      <c r="A49" s="212"/>
      <c r="B49" s="213"/>
      <c r="C49" s="45"/>
      <c r="D49" s="45"/>
      <c r="E49" s="45"/>
      <c r="F49" s="45"/>
      <c r="G49" s="45"/>
      <c r="H49" s="68"/>
      <c r="I49" s="68"/>
      <c r="J49" s="25"/>
    </row>
    <row r="50" spans="1:10" s="4" customFormat="1" ht="12.75">
      <c r="A50" s="212"/>
      <c r="B50" s="213"/>
      <c r="C50" s="45"/>
      <c r="D50" s="45"/>
      <c r="E50" s="45"/>
      <c r="F50" s="45"/>
      <c r="G50" s="45"/>
      <c r="H50" s="68"/>
      <c r="I50" s="68"/>
      <c r="J50" s="25"/>
    </row>
    <row r="51" spans="1:10" s="4" customFormat="1" ht="12.75">
      <c r="A51" s="212"/>
      <c r="B51" s="213"/>
      <c r="C51" s="45"/>
      <c r="D51" s="45"/>
      <c r="E51" s="45"/>
      <c r="F51" s="45"/>
      <c r="G51" s="45"/>
      <c r="H51" s="68"/>
      <c r="I51" s="68"/>
      <c r="J51" s="25"/>
    </row>
    <row r="52" spans="1:10" s="4" customFormat="1" ht="12">
      <c r="A52" s="80"/>
      <c r="B52" s="80"/>
      <c r="C52" s="68"/>
      <c r="D52" s="68"/>
      <c r="E52" s="68"/>
      <c r="F52" s="68"/>
      <c r="G52" s="68"/>
      <c r="H52" s="68"/>
      <c r="I52" s="68"/>
      <c r="J52" s="25"/>
    </row>
    <row r="53" spans="1:10" s="4" customFormat="1" ht="12">
      <c r="A53" s="102" t="s">
        <v>347</v>
      </c>
      <c r="B53" s="102"/>
      <c r="C53" s="103"/>
      <c r="D53" s="103"/>
      <c r="E53" s="103"/>
      <c r="F53" s="103"/>
      <c r="G53" s="103"/>
      <c r="H53" s="68"/>
      <c r="I53" s="68"/>
      <c r="J53" s="25"/>
    </row>
    <row r="54" spans="1:10" s="4" customFormat="1" ht="12">
      <c r="A54" s="80"/>
      <c r="B54" s="80"/>
      <c r="C54" s="68"/>
      <c r="D54" s="68"/>
      <c r="E54" s="68"/>
      <c r="F54" s="68"/>
      <c r="G54" s="68"/>
      <c r="H54" s="68"/>
      <c r="I54" s="68"/>
      <c r="J54" s="25"/>
    </row>
    <row r="55" spans="1:10" s="4" customFormat="1" ht="12">
      <c r="A55" s="80"/>
      <c r="B55" s="80"/>
      <c r="C55" s="68"/>
      <c r="D55" s="68"/>
      <c r="E55" s="68"/>
      <c r="F55" s="68"/>
      <c r="G55" s="68"/>
      <c r="H55" s="68"/>
      <c r="I55" s="68"/>
      <c r="J55" s="25"/>
    </row>
    <row r="56" spans="1:10" s="4" customFormat="1" ht="12">
      <c r="A56" s="80"/>
      <c r="B56" s="80"/>
      <c r="C56" s="68"/>
      <c r="D56" s="68"/>
      <c r="E56" s="68"/>
      <c r="F56" s="68"/>
      <c r="G56" s="68"/>
      <c r="H56" s="68"/>
      <c r="I56" s="68"/>
      <c r="J56" s="25"/>
    </row>
    <row r="57" spans="1:10" s="4" customFormat="1" ht="12">
      <c r="A57" s="80"/>
      <c r="B57" s="80"/>
      <c r="C57" s="68"/>
      <c r="D57" s="68"/>
      <c r="E57" s="68"/>
      <c r="F57" s="68"/>
      <c r="G57" s="68"/>
      <c r="H57" s="68"/>
      <c r="I57" s="68"/>
      <c r="J57" s="25"/>
    </row>
    <row r="58" s="4" customFormat="1" ht="12"/>
    <row r="59" s="4" customFormat="1" ht="12">
      <c r="A59" s="3" t="s">
        <v>215</v>
      </c>
    </row>
    <row r="60" spans="1:8" ht="12.75">
      <c r="A60" s="245" t="s">
        <v>216</v>
      </c>
      <c r="B60" s="245"/>
      <c r="C60" s="245"/>
      <c r="D60" s="6">
        <f>F14</f>
        <v>2013</v>
      </c>
      <c r="E60" s="6">
        <f>H14</f>
        <v>2014</v>
      </c>
      <c r="F60" s="6">
        <f>J14</f>
        <v>2015</v>
      </c>
      <c r="G60" s="6">
        <f>L14</f>
        <v>2016</v>
      </c>
      <c r="H60" s="6">
        <f>N14</f>
        <v>2017</v>
      </c>
    </row>
    <row r="61" spans="1:8" ht="12.75">
      <c r="A61" s="287" t="s">
        <v>217</v>
      </c>
      <c r="B61" s="287"/>
      <c r="C61" s="287"/>
      <c r="D61" s="45">
        <v>38</v>
      </c>
      <c r="E61" s="45">
        <v>36</v>
      </c>
      <c r="F61" s="45">
        <v>48</v>
      </c>
      <c r="G61" s="45"/>
      <c r="H61" s="45"/>
    </row>
    <row r="62" spans="1:8" ht="12.75">
      <c r="A62" s="287" t="s">
        <v>218</v>
      </c>
      <c r="B62" s="287"/>
      <c r="C62" s="287"/>
      <c r="D62" s="45">
        <v>4</v>
      </c>
      <c r="E62" s="45">
        <v>1</v>
      </c>
      <c r="F62" s="45">
        <v>4</v>
      </c>
      <c r="G62" s="45"/>
      <c r="H62" s="45"/>
    </row>
  </sheetData>
  <sheetProtection/>
  <mergeCells count="60">
    <mergeCell ref="D45:D46"/>
    <mergeCell ref="A47:B47"/>
    <mergeCell ref="A48:B48"/>
    <mergeCell ref="A49:B49"/>
    <mergeCell ref="H39:I39"/>
    <mergeCell ref="C32:G32"/>
    <mergeCell ref="A62:C62"/>
    <mergeCell ref="H40:I40"/>
    <mergeCell ref="A41:B41"/>
    <mergeCell ref="H41:I41"/>
    <mergeCell ref="A42:B42"/>
    <mergeCell ref="H42:I42"/>
    <mergeCell ref="A40:B40"/>
    <mergeCell ref="E45:G45"/>
    <mergeCell ref="A60:C60"/>
    <mergeCell ref="A61:C61"/>
    <mergeCell ref="A39:B39"/>
    <mergeCell ref="A35:B35"/>
    <mergeCell ref="A36:B36"/>
    <mergeCell ref="A37:B37"/>
    <mergeCell ref="A45:B46"/>
    <mergeCell ref="C45:C46"/>
    <mergeCell ref="A50:B50"/>
    <mergeCell ref="A51:B51"/>
    <mergeCell ref="H38:I38"/>
    <mergeCell ref="A38:B38"/>
    <mergeCell ref="A32:B33"/>
    <mergeCell ref="H32:I33"/>
    <mergeCell ref="A34:B34"/>
    <mergeCell ref="H35:I35"/>
    <mergeCell ref="H36:I36"/>
    <mergeCell ref="H37:I37"/>
    <mergeCell ref="H34:I34"/>
    <mergeCell ref="A23:D23"/>
    <mergeCell ref="G7:I8"/>
    <mergeCell ref="J14:K14"/>
    <mergeCell ref="L14:M14"/>
    <mergeCell ref="A16:D16"/>
    <mergeCell ref="B7:C8"/>
    <mergeCell ref="E8:F8"/>
    <mergeCell ref="D7:F7"/>
    <mergeCell ref="A22:D22"/>
    <mergeCell ref="A14:D15"/>
    <mergeCell ref="N14:O14"/>
    <mergeCell ref="G9:I9"/>
    <mergeCell ref="A11:I11"/>
    <mergeCell ref="A7:A8"/>
    <mergeCell ref="E14:E15"/>
    <mergeCell ref="B9:C9"/>
    <mergeCell ref="E9:F9"/>
    <mergeCell ref="A26:D26"/>
    <mergeCell ref="H14:I14"/>
    <mergeCell ref="A25:D25"/>
    <mergeCell ref="F14:G14"/>
    <mergeCell ref="A17:D17"/>
    <mergeCell ref="A24:D24"/>
    <mergeCell ref="A18:D18"/>
    <mergeCell ref="A19:D19"/>
    <mergeCell ref="A20:D20"/>
    <mergeCell ref="A21:D21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="130" zoomScaleNormal="130" zoomScalePageLayoutView="0" workbookViewId="0" topLeftCell="A1">
      <selection activeCell="H10" sqref="H10"/>
    </sheetView>
  </sheetViews>
  <sheetFormatPr defaultColWidth="9.00390625" defaultRowHeight="12.75"/>
  <cols>
    <col min="2" max="2" width="10.375" style="0" customWidth="1"/>
    <col min="3" max="3" width="10.625" style="0" customWidth="1"/>
    <col min="4" max="4" width="10.25390625" style="0" customWidth="1"/>
    <col min="5" max="5" width="11.125" style="0" customWidth="1"/>
    <col min="6" max="6" width="13.125" style="0" customWidth="1"/>
    <col min="7" max="7" width="13.375" style="0" customWidth="1"/>
    <col min="8" max="8" width="13.125" style="0" customWidth="1"/>
  </cols>
  <sheetData>
    <row r="1" s="4" customFormat="1" ht="12">
      <c r="A1" s="2" t="s">
        <v>178</v>
      </c>
    </row>
    <row r="2" s="4" customFormat="1" ht="12"/>
    <row r="3" s="4" customFormat="1" ht="12">
      <c r="A3" s="61" t="s">
        <v>278</v>
      </c>
    </row>
    <row r="4" spans="1:8" s="4" customFormat="1" ht="15.75" customHeight="1">
      <c r="A4" s="291" t="s">
        <v>2</v>
      </c>
      <c r="B4" s="293" t="s">
        <v>179</v>
      </c>
      <c r="C4" s="294"/>
      <c r="D4" s="293" t="s">
        <v>314</v>
      </c>
      <c r="E4" s="294"/>
      <c r="F4" s="290" t="s">
        <v>315</v>
      </c>
      <c r="G4" s="290"/>
      <c r="H4" s="290"/>
    </row>
    <row r="5" spans="1:8" s="4" customFormat="1" ht="25.5" customHeight="1">
      <c r="A5" s="292"/>
      <c r="B5" s="295"/>
      <c r="C5" s="296"/>
      <c r="D5" s="295"/>
      <c r="E5" s="296"/>
      <c r="F5" s="70" t="s">
        <v>289</v>
      </c>
      <c r="G5" s="70" t="s">
        <v>288</v>
      </c>
      <c r="H5" s="74" t="s">
        <v>316</v>
      </c>
    </row>
    <row r="6" spans="1:8" s="4" customFormat="1" ht="12">
      <c r="A6" s="5">
        <f>'Земли ЛФ'!A13</f>
        <v>2013</v>
      </c>
      <c r="B6" s="109">
        <v>25.5</v>
      </c>
      <c r="C6" s="110"/>
      <c r="D6" s="109">
        <v>15.5</v>
      </c>
      <c r="E6" s="110"/>
      <c r="F6" s="42"/>
      <c r="G6" s="42"/>
      <c r="H6" s="42"/>
    </row>
    <row r="7" spans="1:8" s="4" customFormat="1" ht="12">
      <c r="A7" s="5">
        <f>'Земли ЛФ'!A14</f>
        <v>2014</v>
      </c>
      <c r="B7" s="109">
        <v>14.2</v>
      </c>
      <c r="C7" s="110"/>
      <c r="D7" s="109">
        <v>5.8</v>
      </c>
      <c r="E7" s="110"/>
      <c r="F7" s="42"/>
      <c r="G7" s="42"/>
      <c r="H7" s="42"/>
    </row>
    <row r="8" spans="1:8" s="4" customFormat="1" ht="12">
      <c r="A8" s="5">
        <f>'Земли ЛФ'!A15</f>
        <v>2015</v>
      </c>
      <c r="B8" s="109">
        <v>14.9</v>
      </c>
      <c r="C8" s="110"/>
      <c r="D8" s="303">
        <v>5</v>
      </c>
      <c r="E8" s="304"/>
      <c r="F8" s="42"/>
      <c r="G8" s="42"/>
      <c r="H8" s="42"/>
    </row>
    <row r="9" spans="1:8" s="4" customFormat="1" ht="12">
      <c r="A9" s="5">
        <f>'Земли ЛФ'!A16</f>
        <v>2016</v>
      </c>
      <c r="B9" s="109"/>
      <c r="C9" s="110"/>
      <c r="D9" s="109"/>
      <c r="E9" s="110"/>
      <c r="F9" s="42"/>
      <c r="G9" s="42"/>
      <c r="H9" s="42"/>
    </row>
    <row r="10" spans="1:8" s="4" customFormat="1" ht="12">
      <c r="A10" s="5">
        <f>'Земли ЛФ'!A17</f>
        <v>2017</v>
      </c>
      <c r="B10" s="109"/>
      <c r="C10" s="110"/>
      <c r="D10" s="109"/>
      <c r="E10" s="110"/>
      <c r="F10" s="42"/>
      <c r="G10" s="42"/>
      <c r="H10" s="42"/>
    </row>
    <row r="11" s="4" customFormat="1" ht="12"/>
    <row r="12" s="4" customFormat="1" ht="12">
      <c r="A12" s="3" t="s">
        <v>279</v>
      </c>
    </row>
    <row r="13" spans="1:7" s="4" customFormat="1" ht="12">
      <c r="A13" s="155" t="s">
        <v>2</v>
      </c>
      <c r="B13" s="155" t="s">
        <v>180</v>
      </c>
      <c r="C13" s="155"/>
      <c r="D13" s="155" t="s">
        <v>181</v>
      </c>
      <c r="E13" s="155"/>
      <c r="F13" s="155"/>
      <c r="G13" s="155"/>
    </row>
    <row r="14" spans="1:7" s="4" customFormat="1" ht="12">
      <c r="A14" s="155"/>
      <c r="B14" s="155" t="s">
        <v>182</v>
      </c>
      <c r="C14" s="155" t="s">
        <v>183</v>
      </c>
      <c r="D14" s="155" t="s">
        <v>288</v>
      </c>
      <c r="E14" s="155"/>
      <c r="F14" s="155" t="s">
        <v>289</v>
      </c>
      <c r="G14" s="155"/>
    </row>
    <row r="15" spans="1:7" s="4" customFormat="1" ht="13.5">
      <c r="A15" s="155"/>
      <c r="B15" s="155"/>
      <c r="C15" s="155"/>
      <c r="D15" s="6" t="s">
        <v>183</v>
      </c>
      <c r="E15" s="6" t="s">
        <v>0</v>
      </c>
      <c r="F15" s="6" t="s">
        <v>183</v>
      </c>
      <c r="G15" s="6" t="s">
        <v>0</v>
      </c>
    </row>
    <row r="16" spans="1:7" s="4" customFormat="1" ht="12">
      <c r="A16" s="6">
        <f>A6</f>
        <v>2013</v>
      </c>
      <c r="B16" s="66">
        <v>84</v>
      </c>
      <c r="C16" s="43">
        <v>0.69</v>
      </c>
      <c r="D16" s="42"/>
      <c r="E16" s="44">
        <f>D16/C16*100</f>
        <v>0</v>
      </c>
      <c r="F16" s="42">
        <v>687</v>
      </c>
      <c r="G16" s="44">
        <f>F16/C16*100</f>
        <v>99565.21739130437</v>
      </c>
    </row>
    <row r="17" spans="1:7" s="4" customFormat="1" ht="12">
      <c r="A17" s="6">
        <f>A7</f>
        <v>2014</v>
      </c>
      <c r="B17" s="42">
        <v>260.8</v>
      </c>
      <c r="C17" s="43">
        <v>2.47</v>
      </c>
      <c r="D17" s="42"/>
      <c r="E17" s="44">
        <f>D17/C17*100</f>
        <v>0</v>
      </c>
      <c r="F17" s="42">
        <v>2470</v>
      </c>
      <c r="G17" s="44">
        <f>F17/C17*100</f>
        <v>99999.99999999999</v>
      </c>
    </row>
    <row r="18" spans="1:7" s="4" customFormat="1" ht="12">
      <c r="A18" s="6">
        <f>A8</f>
        <v>2015</v>
      </c>
      <c r="B18" s="66">
        <v>242</v>
      </c>
      <c r="C18" s="43">
        <v>2.3</v>
      </c>
      <c r="D18" s="42"/>
      <c r="E18" s="44">
        <f>D18/C18*100</f>
        <v>0</v>
      </c>
      <c r="F18" s="42">
        <v>2300</v>
      </c>
      <c r="G18" s="44">
        <f>F18/C18*100</f>
        <v>100000.00000000001</v>
      </c>
    </row>
    <row r="19" spans="1:7" s="4" customFormat="1" ht="12">
      <c r="A19" s="6">
        <f>A9</f>
        <v>2016</v>
      </c>
      <c r="B19" s="42"/>
      <c r="C19" s="43">
        <f>D19+F19</f>
        <v>0</v>
      </c>
      <c r="D19" s="42"/>
      <c r="E19" s="44" t="e">
        <f>D19/C19*100</f>
        <v>#DIV/0!</v>
      </c>
      <c r="F19" s="42"/>
      <c r="G19" s="44" t="e">
        <f>F19/C19*100</f>
        <v>#DIV/0!</v>
      </c>
    </row>
    <row r="20" spans="1:7" s="4" customFormat="1" ht="12">
      <c r="A20" s="6">
        <f>A10</f>
        <v>2017</v>
      </c>
      <c r="B20" s="42"/>
      <c r="C20" s="43">
        <f>D20+F20</f>
        <v>0</v>
      </c>
      <c r="D20" s="42"/>
      <c r="E20" s="44" t="e">
        <f>D20/C20*100</f>
        <v>#DIV/0!</v>
      </c>
      <c r="F20" s="42"/>
      <c r="G20" s="44" t="e">
        <f>F20/C20*100</f>
        <v>#DIV/0!</v>
      </c>
    </row>
    <row r="21" s="4" customFormat="1" ht="12"/>
    <row r="22" s="4" customFormat="1" ht="12"/>
    <row r="23" s="4" customFormat="1" ht="12">
      <c r="A23" s="2" t="s">
        <v>184</v>
      </c>
    </row>
    <row r="24" s="4" customFormat="1" ht="12"/>
    <row r="25" s="4" customFormat="1" ht="12">
      <c r="A25" s="3" t="s">
        <v>280</v>
      </c>
    </row>
    <row r="26" spans="1:8" s="4" customFormat="1" ht="24.75" customHeight="1">
      <c r="A26" s="1" t="s">
        <v>2</v>
      </c>
      <c r="B26" s="126" t="s">
        <v>348</v>
      </c>
      <c r="C26" s="126"/>
      <c r="D26" s="126"/>
      <c r="H26" s="3"/>
    </row>
    <row r="27" spans="1:8" s="4" customFormat="1" ht="13.5" customHeight="1">
      <c r="A27" s="1">
        <f>A18</f>
        <v>2015</v>
      </c>
      <c r="B27" s="145">
        <v>2645</v>
      </c>
      <c r="C27" s="145"/>
      <c r="D27" s="145"/>
      <c r="H27" s="3"/>
    </row>
    <row r="28" spans="1:8" s="4" customFormat="1" ht="13.5" customHeight="1">
      <c r="A28" s="1">
        <f>A19</f>
        <v>2016</v>
      </c>
      <c r="B28" s="145">
        <v>3497</v>
      </c>
      <c r="C28" s="145"/>
      <c r="D28" s="145"/>
      <c r="H28" s="3"/>
    </row>
    <row r="29" spans="1:4" s="4" customFormat="1" ht="12">
      <c r="A29" s="1">
        <f>A20</f>
        <v>2017</v>
      </c>
      <c r="B29" s="145">
        <v>4245</v>
      </c>
      <c r="C29" s="145"/>
      <c r="D29" s="145"/>
    </row>
    <row r="30" s="4" customFormat="1" ht="12"/>
    <row r="31" s="4" customFormat="1" ht="12">
      <c r="A31" s="3" t="s">
        <v>281</v>
      </c>
    </row>
    <row r="32" spans="1:8" s="4" customFormat="1" ht="12">
      <c r="A32" s="155" t="s">
        <v>2</v>
      </c>
      <c r="B32" s="155" t="s">
        <v>190</v>
      </c>
      <c r="C32" s="155" t="s">
        <v>185</v>
      </c>
      <c r="D32" s="155"/>
      <c r="E32" s="155"/>
      <c r="F32" s="155"/>
      <c r="G32" s="155"/>
      <c r="H32" s="155"/>
    </row>
    <row r="33" spans="1:8" s="4" customFormat="1" ht="12">
      <c r="A33" s="155"/>
      <c r="B33" s="155"/>
      <c r="C33" s="155" t="s">
        <v>186</v>
      </c>
      <c r="D33" s="155"/>
      <c r="E33" s="155" t="s">
        <v>187</v>
      </c>
      <c r="F33" s="155"/>
      <c r="G33" s="155" t="s">
        <v>188</v>
      </c>
      <c r="H33" s="155"/>
    </row>
    <row r="34" spans="1:8" s="4" customFormat="1" ht="12">
      <c r="A34" s="155"/>
      <c r="B34" s="155"/>
      <c r="C34" s="6" t="s">
        <v>189</v>
      </c>
      <c r="D34" s="6" t="s">
        <v>0</v>
      </c>
      <c r="E34" s="6" t="s">
        <v>189</v>
      </c>
      <c r="F34" s="6" t="s">
        <v>0</v>
      </c>
      <c r="G34" s="6" t="s">
        <v>189</v>
      </c>
      <c r="H34" s="6" t="s">
        <v>0</v>
      </c>
    </row>
    <row r="35" spans="1:8" s="4" customFormat="1" ht="12">
      <c r="A35" s="6">
        <f>A6</f>
        <v>2013</v>
      </c>
      <c r="B35" s="42">
        <v>137</v>
      </c>
      <c r="C35" s="42">
        <v>29</v>
      </c>
      <c r="D35" s="44">
        <f>C35/B35*100</f>
        <v>21.16788321167883</v>
      </c>
      <c r="E35" s="42">
        <v>26</v>
      </c>
      <c r="F35" s="44">
        <f>E35/B35*100</f>
        <v>18.97810218978102</v>
      </c>
      <c r="G35" s="42">
        <v>70</v>
      </c>
      <c r="H35" s="44">
        <f>G35/B35*100</f>
        <v>51.09489051094891</v>
      </c>
    </row>
    <row r="36" spans="1:8" s="4" customFormat="1" ht="12">
      <c r="A36" s="6">
        <f>A7</f>
        <v>2014</v>
      </c>
      <c r="B36" s="42">
        <v>138</v>
      </c>
      <c r="C36" s="42">
        <v>26</v>
      </c>
      <c r="D36" s="44">
        <f>C36/B36*100</f>
        <v>18.84057971014493</v>
      </c>
      <c r="E36" s="42">
        <v>21</v>
      </c>
      <c r="F36" s="44">
        <f>E36/B36*100</f>
        <v>15.217391304347828</v>
      </c>
      <c r="G36" s="42">
        <v>77</v>
      </c>
      <c r="H36" s="44">
        <f>G36/B36*100</f>
        <v>55.79710144927537</v>
      </c>
    </row>
    <row r="37" spans="1:8" s="4" customFormat="1" ht="12">
      <c r="A37" s="6">
        <f>A8</f>
        <v>2015</v>
      </c>
      <c r="B37" s="42">
        <v>139</v>
      </c>
      <c r="C37" s="42">
        <v>29</v>
      </c>
      <c r="D37" s="44">
        <f>C37/B37*100</f>
        <v>20.863309352517987</v>
      </c>
      <c r="E37" s="42">
        <v>17</v>
      </c>
      <c r="F37" s="44">
        <f>E37/B37*100</f>
        <v>12.23021582733813</v>
      </c>
      <c r="G37" s="42">
        <v>79</v>
      </c>
      <c r="H37" s="44">
        <f>G37/B37*100</f>
        <v>56.83453237410072</v>
      </c>
    </row>
    <row r="38" spans="1:8" s="4" customFormat="1" ht="12">
      <c r="A38" s="6">
        <f>A9</f>
        <v>2016</v>
      </c>
      <c r="B38" s="42"/>
      <c r="C38" s="42"/>
      <c r="D38" s="44" t="e">
        <f>C38/B38*100</f>
        <v>#DIV/0!</v>
      </c>
      <c r="E38" s="42"/>
      <c r="F38" s="44" t="e">
        <f>E38/B38*100</f>
        <v>#DIV/0!</v>
      </c>
      <c r="G38" s="42"/>
      <c r="H38" s="44" t="e">
        <f>G38/B38*100</f>
        <v>#DIV/0!</v>
      </c>
    </row>
    <row r="39" spans="1:8" s="4" customFormat="1" ht="12">
      <c r="A39" s="6">
        <f>A10</f>
        <v>2017</v>
      </c>
      <c r="B39" s="42"/>
      <c r="C39" s="42"/>
      <c r="D39" s="44" t="e">
        <f>C39/B39*100</f>
        <v>#DIV/0!</v>
      </c>
      <c r="E39" s="42"/>
      <c r="F39" s="44" t="e">
        <f>E39/B39*100</f>
        <v>#DIV/0!</v>
      </c>
      <c r="G39" s="42"/>
      <c r="H39" s="44" t="e">
        <f>G39/B39*100</f>
        <v>#DIV/0!</v>
      </c>
    </row>
    <row r="40" s="4" customFormat="1" ht="12"/>
    <row r="41" s="4" customFormat="1" ht="12">
      <c r="A41" s="61" t="s">
        <v>282</v>
      </c>
    </row>
    <row r="42" s="4" customFormat="1" ht="12">
      <c r="A42" s="3" t="s">
        <v>283</v>
      </c>
    </row>
    <row r="43" spans="1:8" s="4" customFormat="1" ht="24" customHeight="1">
      <c r="A43" s="1" t="s">
        <v>2</v>
      </c>
      <c r="B43" s="155" t="s">
        <v>191</v>
      </c>
      <c r="C43" s="156"/>
      <c r="D43" s="156"/>
      <c r="E43" s="299" t="s">
        <v>352</v>
      </c>
      <c r="F43" s="300"/>
      <c r="G43" s="300"/>
      <c r="H43" s="301"/>
    </row>
    <row r="44" spans="1:8" s="4" customFormat="1" ht="12.75">
      <c r="A44" s="1">
        <f>A6</f>
        <v>2013</v>
      </c>
      <c r="B44" s="145">
        <v>2</v>
      </c>
      <c r="C44" s="145"/>
      <c r="D44" s="145"/>
      <c r="E44" s="145">
        <v>1526</v>
      </c>
      <c r="F44" s="145"/>
      <c r="G44" s="145"/>
      <c r="H44" s="286"/>
    </row>
    <row r="45" spans="1:8" s="4" customFormat="1" ht="12.75">
      <c r="A45" s="1">
        <f>A7</f>
        <v>2014</v>
      </c>
      <c r="B45" s="145">
        <v>6</v>
      </c>
      <c r="C45" s="145"/>
      <c r="D45" s="145"/>
      <c r="E45" s="145">
        <v>21200</v>
      </c>
      <c r="F45" s="145"/>
      <c r="G45" s="145"/>
      <c r="H45" s="286"/>
    </row>
    <row r="46" spans="1:8" s="4" customFormat="1" ht="12.75">
      <c r="A46" s="1">
        <f>A8</f>
        <v>2015</v>
      </c>
      <c r="B46" s="145">
        <v>3</v>
      </c>
      <c r="C46" s="145"/>
      <c r="D46" s="145"/>
      <c r="E46" s="145">
        <v>2700</v>
      </c>
      <c r="F46" s="145"/>
      <c r="G46" s="145"/>
      <c r="H46" s="286"/>
    </row>
    <row r="47" spans="1:8" s="4" customFormat="1" ht="12.75">
      <c r="A47" s="1">
        <f>A9</f>
        <v>2016</v>
      </c>
      <c r="B47" s="145"/>
      <c r="C47" s="145"/>
      <c r="D47" s="145"/>
      <c r="E47" s="145"/>
      <c r="F47" s="145"/>
      <c r="G47" s="145"/>
      <c r="H47" s="286"/>
    </row>
    <row r="48" spans="1:8" s="4" customFormat="1" ht="12.75">
      <c r="A48" s="1">
        <f>A10</f>
        <v>2017</v>
      </c>
      <c r="B48" s="145"/>
      <c r="C48" s="145"/>
      <c r="D48" s="145"/>
      <c r="E48" s="145"/>
      <c r="F48" s="145"/>
      <c r="G48" s="145"/>
      <c r="H48" s="286"/>
    </row>
    <row r="49" s="4" customFormat="1" ht="12"/>
    <row r="50" s="4" customFormat="1" ht="12">
      <c r="A50" s="3" t="s">
        <v>284</v>
      </c>
    </row>
    <row r="51" spans="1:7" s="4" customFormat="1" ht="12">
      <c r="A51" s="160" t="s">
        <v>2</v>
      </c>
      <c r="B51" s="160" t="s">
        <v>192</v>
      </c>
      <c r="C51" s="160"/>
      <c r="D51" s="160"/>
      <c r="E51" s="160"/>
      <c r="F51" s="229" t="s">
        <v>193</v>
      </c>
      <c r="G51" s="231"/>
    </row>
    <row r="52" spans="1:7" s="4" customFormat="1" ht="12">
      <c r="A52" s="160"/>
      <c r="B52" s="160" t="s">
        <v>194</v>
      </c>
      <c r="C52" s="160"/>
      <c r="D52" s="160" t="s">
        <v>167</v>
      </c>
      <c r="E52" s="160"/>
      <c r="F52" s="232"/>
      <c r="G52" s="234"/>
    </row>
    <row r="53" spans="1:8" s="4" customFormat="1" ht="12">
      <c r="A53" s="5">
        <f>'Земли ЛФ'!C6</f>
        <v>2018</v>
      </c>
      <c r="B53" s="158">
        <v>55</v>
      </c>
      <c r="C53" s="158"/>
      <c r="D53" s="158">
        <v>54</v>
      </c>
      <c r="E53" s="158"/>
      <c r="F53" s="309">
        <f>D53/B53*100</f>
        <v>98.18181818181819</v>
      </c>
      <c r="G53" s="309"/>
      <c r="H53" s="56" t="s">
        <v>277</v>
      </c>
    </row>
    <row r="54" s="4" customFormat="1" ht="12"/>
    <row r="55" spans="1:12" ht="12.75">
      <c r="A55" s="24" t="s">
        <v>195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3" t="s">
        <v>285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61" t="s">
        <v>286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3" t="s">
        <v>287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3" ht="51" customHeight="1">
      <c r="A60" s="5" t="s">
        <v>2</v>
      </c>
      <c r="B60" s="126" t="s">
        <v>349</v>
      </c>
      <c r="C60" s="126"/>
      <c r="D60" s="302" t="s">
        <v>262</v>
      </c>
      <c r="E60" s="208"/>
      <c r="F60" s="126" t="s">
        <v>350</v>
      </c>
      <c r="G60" s="126"/>
      <c r="H60" s="302" t="s">
        <v>262</v>
      </c>
      <c r="I60" s="208"/>
      <c r="J60" s="126" t="s">
        <v>351</v>
      </c>
      <c r="K60" s="126"/>
      <c r="L60" s="302" t="s">
        <v>262</v>
      </c>
      <c r="M60" s="208"/>
    </row>
    <row r="61" spans="1:13" ht="12.75">
      <c r="A61" s="5">
        <f>A6</f>
        <v>2013</v>
      </c>
      <c r="B61" s="109">
        <v>6990</v>
      </c>
      <c r="C61" s="110"/>
      <c r="D61" s="288">
        <f>B61/B35</f>
        <v>51.02189781021898</v>
      </c>
      <c r="E61" s="289"/>
      <c r="F61" s="109"/>
      <c r="G61" s="110"/>
      <c r="H61" s="297">
        <f>F61/B35</f>
        <v>0</v>
      </c>
      <c r="I61" s="298"/>
      <c r="J61" s="310">
        <v>70</v>
      </c>
      <c r="K61" s="311"/>
      <c r="L61" s="307">
        <f>J61/B35</f>
        <v>0.5109489051094891</v>
      </c>
      <c r="M61" s="308"/>
    </row>
    <row r="62" spans="1:13" ht="12.75">
      <c r="A62" s="5">
        <f>A7</f>
        <v>2014</v>
      </c>
      <c r="B62" s="109">
        <v>5600</v>
      </c>
      <c r="C62" s="110"/>
      <c r="D62" s="288">
        <f>B62/B36</f>
        <v>40.57971014492754</v>
      </c>
      <c r="E62" s="289"/>
      <c r="F62" s="109"/>
      <c r="G62" s="110"/>
      <c r="H62" s="297">
        <f>F62/B36</f>
        <v>0</v>
      </c>
      <c r="I62" s="298"/>
      <c r="J62" s="312">
        <v>45.6</v>
      </c>
      <c r="K62" s="313"/>
      <c r="L62" s="307">
        <f>J62/B36</f>
        <v>0.3304347826086957</v>
      </c>
      <c r="M62" s="308"/>
    </row>
    <row r="63" spans="1:13" ht="12.75">
      <c r="A63" s="5">
        <f>A8</f>
        <v>2015</v>
      </c>
      <c r="B63" s="212">
        <v>7600</v>
      </c>
      <c r="C63" s="213"/>
      <c r="D63" s="288">
        <f>B63/B37</f>
        <v>54.67625899280576</v>
      </c>
      <c r="E63" s="289"/>
      <c r="F63" s="212"/>
      <c r="G63" s="213"/>
      <c r="H63" s="297">
        <f>F63/B37</f>
        <v>0</v>
      </c>
      <c r="I63" s="298"/>
      <c r="J63" s="314">
        <v>30.7</v>
      </c>
      <c r="K63" s="315"/>
      <c r="L63" s="307">
        <f>J63/B37</f>
        <v>0.22086330935251797</v>
      </c>
      <c r="M63" s="308"/>
    </row>
    <row r="64" spans="1:13" ht="12.75">
      <c r="A64" s="5">
        <f>A9</f>
        <v>2016</v>
      </c>
      <c r="B64" s="212"/>
      <c r="C64" s="213"/>
      <c r="D64" s="117" t="e">
        <f>B64/B38</f>
        <v>#DIV/0!</v>
      </c>
      <c r="E64" s="185"/>
      <c r="F64" s="212"/>
      <c r="G64" s="213"/>
      <c r="H64" s="225" t="e">
        <f>F64/B38</f>
        <v>#DIV/0!</v>
      </c>
      <c r="I64" s="226"/>
      <c r="J64" s="306"/>
      <c r="K64" s="152"/>
      <c r="L64" s="305" t="e">
        <f>J64/B38</f>
        <v>#DIV/0!</v>
      </c>
      <c r="M64" s="157"/>
    </row>
    <row r="65" spans="1:13" ht="12.75">
      <c r="A65" s="5">
        <f>A10</f>
        <v>2017</v>
      </c>
      <c r="B65" s="212"/>
      <c r="C65" s="213"/>
      <c r="D65" s="117" t="e">
        <f>B65/B39</f>
        <v>#DIV/0!</v>
      </c>
      <c r="E65" s="185"/>
      <c r="F65" s="212"/>
      <c r="G65" s="213"/>
      <c r="H65" s="225" t="e">
        <f>F65/B39</f>
        <v>#DIV/0!</v>
      </c>
      <c r="I65" s="226"/>
      <c r="J65" s="306"/>
      <c r="K65" s="152"/>
      <c r="L65" s="305" t="e">
        <f>J65/B39</f>
        <v>#DIV/0!</v>
      </c>
      <c r="M65" s="157"/>
    </row>
  </sheetData>
  <sheetProtection/>
  <mergeCells count="87">
    <mergeCell ref="H65:I65"/>
    <mergeCell ref="J61:K61"/>
    <mergeCell ref="J62:K62"/>
    <mergeCell ref="J63:K63"/>
    <mergeCell ref="J64:K64"/>
    <mergeCell ref="H63:I63"/>
    <mergeCell ref="H64:I64"/>
    <mergeCell ref="H62:I62"/>
    <mergeCell ref="A32:A34"/>
    <mergeCell ref="B32:B34"/>
    <mergeCell ref="C32:H32"/>
    <mergeCell ref="C33:D33"/>
    <mergeCell ref="E33:F33"/>
    <mergeCell ref="A51:A52"/>
    <mergeCell ref="F53:G53"/>
    <mergeCell ref="F51:G52"/>
    <mergeCell ref="B60:C60"/>
    <mergeCell ref="D53:E53"/>
    <mergeCell ref="D52:E52"/>
    <mergeCell ref="B51:E51"/>
    <mergeCell ref="B52:C52"/>
    <mergeCell ref="B53:C53"/>
    <mergeCell ref="F63:G63"/>
    <mergeCell ref="F64:G64"/>
    <mergeCell ref="F65:G65"/>
    <mergeCell ref="D60:E60"/>
    <mergeCell ref="F60:G60"/>
    <mergeCell ref="F61:G61"/>
    <mergeCell ref="F62:G62"/>
    <mergeCell ref="L64:M64"/>
    <mergeCell ref="L65:M65"/>
    <mergeCell ref="J65:K65"/>
    <mergeCell ref="L60:M60"/>
    <mergeCell ref="L63:M63"/>
    <mergeCell ref="L62:M62"/>
    <mergeCell ref="L61:M61"/>
    <mergeCell ref="J60:K60"/>
    <mergeCell ref="A13:A15"/>
    <mergeCell ref="B13:C13"/>
    <mergeCell ref="D13:G13"/>
    <mergeCell ref="B14:B15"/>
    <mergeCell ref="C14:C15"/>
    <mergeCell ref="D14:E14"/>
    <mergeCell ref="F14:G14"/>
    <mergeCell ref="D9:E9"/>
    <mergeCell ref="B6:C6"/>
    <mergeCell ref="B7:C7"/>
    <mergeCell ref="B8:C8"/>
    <mergeCell ref="B9:C9"/>
    <mergeCell ref="D6:E6"/>
    <mergeCell ref="D7:E7"/>
    <mergeCell ref="D8:E8"/>
    <mergeCell ref="B26:D26"/>
    <mergeCell ref="B29:D29"/>
    <mergeCell ref="G33:H33"/>
    <mergeCell ref="B43:D43"/>
    <mergeCell ref="B48:D48"/>
    <mergeCell ref="H61:I61"/>
    <mergeCell ref="E43:H43"/>
    <mergeCell ref="E46:H46"/>
    <mergeCell ref="B61:C61"/>
    <mergeCell ref="E44:H44"/>
    <mergeCell ref="E45:H45"/>
    <mergeCell ref="H60:I60"/>
    <mergeCell ref="D10:E10"/>
    <mergeCell ref="E48:H48"/>
    <mergeCell ref="B45:D45"/>
    <mergeCell ref="B46:D46"/>
    <mergeCell ref="B47:D47"/>
    <mergeCell ref="B28:D28"/>
    <mergeCell ref="B27:D27"/>
    <mergeCell ref="B44:D44"/>
    <mergeCell ref="B10:C10"/>
    <mergeCell ref="E47:H47"/>
    <mergeCell ref="F4:H4"/>
    <mergeCell ref="A4:A5"/>
    <mergeCell ref="B4:C5"/>
    <mergeCell ref="D4:E5"/>
    <mergeCell ref="B65:C65"/>
    <mergeCell ref="D61:E61"/>
    <mergeCell ref="D62:E62"/>
    <mergeCell ref="D63:E63"/>
    <mergeCell ref="D64:E64"/>
    <mergeCell ref="D65:E65"/>
    <mergeCell ref="B63:C63"/>
    <mergeCell ref="B64:C64"/>
    <mergeCell ref="B62:C62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"Лесмашинвест"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Яроцкая</dc:creator>
  <cp:keywords/>
  <dc:description/>
  <cp:lastModifiedBy>U</cp:lastModifiedBy>
  <cp:lastPrinted>2015-11-18T12:23:48Z</cp:lastPrinted>
  <dcterms:created xsi:type="dcterms:W3CDTF">2004-03-30T21:31:27Z</dcterms:created>
  <dcterms:modified xsi:type="dcterms:W3CDTF">2018-11-08T05:46:17Z</dcterms:modified>
  <cp:category/>
  <cp:version/>
  <cp:contentType/>
  <cp:contentStatus/>
</cp:coreProperties>
</file>